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ederica.casella\Desktop\"/>
    </mc:Choice>
  </mc:AlternateContent>
  <xr:revisionPtr revIDLastSave="0" documentId="13_ncr:1_{9A99553D-7868-4A77-AAEC-40E3990EA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NCO IMPIANTI CEV" sheetId="1" r:id="rId1"/>
  </sheets>
  <definedNames>
    <definedName name="_xlnm._FilterDatabase" localSheetId="0" hidden="1">'ELENCO IMPIANTI CEV'!$A$1:$AC$222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9" i="1" l="1"/>
  <c r="AB59" i="1" s="1"/>
  <c r="AA221" i="1"/>
  <c r="AB221" i="1" s="1"/>
  <c r="AA220" i="1"/>
  <c r="AB220" i="1" s="1"/>
  <c r="AA218" i="1"/>
  <c r="AB218" i="1" s="1"/>
  <c r="AC217" i="1"/>
  <c r="AA217" i="1"/>
  <c r="AB217" i="1" s="1"/>
  <c r="AA215" i="1"/>
  <c r="AB215" i="1" s="1"/>
  <c r="AA213" i="1"/>
  <c r="AB213" i="1" s="1"/>
  <c r="AA210" i="1"/>
  <c r="AB210" i="1" s="1"/>
  <c r="AA211" i="1"/>
  <c r="AB211" i="1" s="1"/>
  <c r="AA222" i="1"/>
  <c r="AB222" i="1" s="1"/>
  <c r="AA219" i="1"/>
  <c r="AB219" i="1" s="1"/>
  <c r="AA216" i="1"/>
  <c r="AB216" i="1" s="1"/>
  <c r="AA212" i="1"/>
  <c r="AB212" i="1" s="1"/>
  <c r="AA208" i="1"/>
  <c r="AB208" i="1" s="1"/>
  <c r="AA207" i="1"/>
  <c r="AB207" i="1" s="1"/>
  <c r="AA205" i="1"/>
  <c r="AB205" i="1" s="1"/>
  <c r="AA204" i="1"/>
  <c r="AB204" i="1" s="1"/>
  <c r="AA197" i="1"/>
  <c r="AB197" i="1" s="1"/>
  <c r="AA194" i="1"/>
  <c r="AB194" i="1" s="1"/>
  <c r="AA182" i="1"/>
  <c r="AB182" i="1" s="1"/>
  <c r="AA179" i="1"/>
  <c r="AB179" i="1" s="1"/>
  <c r="AA178" i="1"/>
  <c r="AB178" i="1" s="1"/>
  <c r="AA174" i="1"/>
  <c r="AB174" i="1" s="1"/>
  <c r="AA172" i="1"/>
  <c r="AB172" i="1" s="1"/>
  <c r="AA171" i="1"/>
  <c r="AB171" i="1" s="1"/>
  <c r="AA169" i="1"/>
  <c r="AB169" i="1" s="1"/>
  <c r="AA167" i="1"/>
  <c r="AB167" i="1" s="1"/>
  <c r="AA166" i="1"/>
  <c r="AB166" i="1" s="1"/>
  <c r="AA161" i="1"/>
  <c r="AB161" i="1" s="1"/>
  <c r="AA158" i="1"/>
  <c r="AB158" i="1" s="1"/>
  <c r="AA155" i="1"/>
  <c r="AB155" i="1" s="1"/>
  <c r="AA154" i="1"/>
  <c r="AB154" i="1" s="1"/>
  <c r="AA153" i="1"/>
  <c r="AB153" i="1" s="1"/>
  <c r="AA152" i="1"/>
  <c r="AB152" i="1" s="1"/>
  <c r="AA150" i="1"/>
  <c r="AB150" i="1" s="1"/>
  <c r="AA144" i="1"/>
  <c r="AB144" i="1" s="1"/>
  <c r="AA143" i="1"/>
  <c r="AB143" i="1" s="1"/>
  <c r="AA142" i="1"/>
  <c r="AB142" i="1" s="1"/>
  <c r="AA139" i="1"/>
  <c r="AB139" i="1" s="1"/>
  <c r="AA138" i="1"/>
  <c r="AA135" i="1"/>
  <c r="AB135" i="1" s="1"/>
  <c r="AA130" i="1"/>
  <c r="AB130" i="1" s="1"/>
  <c r="AA129" i="1"/>
  <c r="AB129" i="1" s="1"/>
  <c r="AA128" i="1"/>
  <c r="AB128" i="1" s="1"/>
  <c r="AA127" i="1"/>
  <c r="AB127" i="1" s="1"/>
  <c r="AA122" i="1" l="1"/>
  <c r="AB122" i="1" s="1"/>
  <c r="AA121" i="1"/>
  <c r="AB121" i="1" s="1"/>
  <c r="AA120" i="1"/>
  <c r="AB120" i="1" s="1"/>
  <c r="AA118" i="1"/>
  <c r="AB118" i="1" s="1"/>
  <c r="AA112" i="1"/>
  <c r="AB112" i="1" s="1"/>
  <c r="AA113" i="1"/>
  <c r="AB113" i="1" s="1"/>
  <c r="AA111" i="1"/>
  <c r="AB111" i="1" s="1"/>
  <c r="AA101" i="1"/>
  <c r="AB101" i="1" s="1"/>
  <c r="AA102" i="1"/>
  <c r="AB102" i="1" s="1"/>
  <c r="AA103" i="1"/>
  <c r="AB103" i="1" s="1"/>
  <c r="AA104" i="1"/>
  <c r="AB104" i="1" s="1"/>
  <c r="AA105" i="1"/>
  <c r="AB105" i="1" s="1"/>
  <c r="AA106" i="1"/>
  <c r="AB106" i="1" s="1"/>
  <c r="AA107" i="1"/>
  <c r="AB107" i="1" s="1"/>
  <c r="AA108" i="1"/>
  <c r="AB108" i="1" s="1"/>
  <c r="AA100" i="1"/>
  <c r="AB100" i="1" s="1"/>
  <c r="AA96" i="1"/>
  <c r="AB96" i="1" s="1"/>
  <c r="AA94" i="1"/>
  <c r="AB94" i="1" s="1"/>
  <c r="AA93" i="1"/>
  <c r="AB93" i="1" s="1"/>
  <c r="AA92" i="1"/>
  <c r="AB92" i="1" s="1"/>
  <c r="AA90" i="1"/>
  <c r="AB90" i="1" s="1"/>
  <c r="AA89" i="1"/>
  <c r="AB89" i="1" s="1"/>
  <c r="AA88" i="1"/>
  <c r="AB88" i="1" s="1"/>
  <c r="AA87" i="1"/>
  <c r="AB87" i="1" s="1"/>
  <c r="AA86" i="1"/>
  <c r="AB86" i="1" s="1"/>
  <c r="AA85" i="1"/>
  <c r="AB85" i="1" s="1"/>
  <c r="AA84" i="1"/>
  <c r="AB84" i="1" s="1"/>
  <c r="AA83" i="1" l="1"/>
  <c r="AB83" i="1" s="1"/>
  <c r="AA77" i="1"/>
  <c r="AB77" i="1" s="1"/>
  <c r="AA76" i="1"/>
  <c r="AB76" i="1" s="1"/>
  <c r="AA75" i="1"/>
  <c r="AB75" i="1" s="1"/>
  <c r="AA74" i="1"/>
  <c r="AB74" i="1" s="1"/>
  <c r="AA82" i="1"/>
  <c r="AB82" i="1" s="1"/>
  <c r="AA72" i="1"/>
  <c r="AB72" i="1" s="1"/>
  <c r="AA70" i="1"/>
  <c r="AB70" i="1" s="1"/>
  <c r="AA68" i="1"/>
  <c r="AB68" i="1" s="1"/>
  <c r="AA67" i="1"/>
  <c r="AB67" i="1" s="1"/>
  <c r="AA65" i="1"/>
  <c r="AB65" i="1" s="1"/>
  <c r="AA63" i="1"/>
  <c r="AB63" i="1" s="1"/>
  <c r="AA64" i="1"/>
  <c r="AB64" i="1" s="1"/>
  <c r="AA62" i="1"/>
  <c r="AB62" i="1" s="1"/>
  <c r="AA61" i="1"/>
  <c r="AB61" i="1" s="1"/>
  <c r="AA56" i="1"/>
  <c r="AB56" i="1" s="1"/>
  <c r="AA52" i="1"/>
  <c r="AB52" i="1" s="1"/>
  <c r="AA51" i="1"/>
  <c r="AB51" i="1" s="1"/>
  <c r="AA49" i="1"/>
  <c r="AB49" i="1" s="1"/>
  <c r="AA48" i="1"/>
  <c r="AB48" i="1" s="1"/>
  <c r="AA47" i="1"/>
  <c r="AB47" i="1" s="1"/>
  <c r="AA44" i="1"/>
  <c r="AB44" i="1" s="1"/>
  <c r="AA43" i="1"/>
  <c r="AB43" i="1" s="1"/>
  <c r="AA40" i="1"/>
  <c r="AB40" i="1" s="1"/>
  <c r="AA39" i="1"/>
  <c r="AB39" i="1" s="1"/>
  <c r="AA38" i="1"/>
  <c r="AA32" i="1"/>
  <c r="AB32" i="1" s="1"/>
  <c r="AA30" i="1"/>
  <c r="AB30" i="1" s="1"/>
  <c r="AA29" i="1"/>
  <c r="AB29" i="1" s="1"/>
  <c r="AA28" i="1"/>
  <c r="AB28" i="1" s="1"/>
  <c r="AA26" i="1"/>
  <c r="AB26" i="1" s="1"/>
  <c r="AA25" i="1"/>
  <c r="AB25" i="1" s="1"/>
  <c r="AA23" i="1"/>
  <c r="AB23" i="1" s="1"/>
  <c r="AA22" i="1"/>
  <c r="AB22" i="1" s="1"/>
  <c r="AA20" i="1"/>
  <c r="AB20" i="1" s="1"/>
  <c r="AA19" i="1"/>
  <c r="AB19" i="1" s="1"/>
  <c r="AA18" i="1"/>
  <c r="AB18" i="1" s="1"/>
  <c r="AA17" i="1"/>
  <c r="AB17" i="1" s="1"/>
  <c r="AA13" i="1"/>
  <c r="AB13" i="1" s="1"/>
  <c r="AA10" i="1"/>
  <c r="AB10" i="1" s="1"/>
  <c r="AA9" i="1"/>
  <c r="AB9" i="1" s="1"/>
  <c r="AA5" i="1"/>
  <c r="AB5" i="1" s="1"/>
  <c r="AA4" i="1"/>
  <c r="AB4" i="1" s="1"/>
  <c r="AA2" i="1"/>
  <c r="AB2" i="1" s="1"/>
  <c r="AA209" i="1"/>
  <c r="AB209" i="1" s="1"/>
  <c r="AA202" i="1"/>
  <c r="AB202" i="1" s="1"/>
  <c r="AA200" i="1"/>
  <c r="AB200" i="1" s="1"/>
  <c r="AA199" i="1"/>
  <c r="AB199" i="1" s="1"/>
  <c r="AA196" i="1"/>
  <c r="AB196" i="1" s="1"/>
  <c r="AA195" i="1"/>
  <c r="AB195" i="1" s="1"/>
  <c r="AA193" i="1"/>
  <c r="AB193" i="1" s="1"/>
  <c r="AA192" i="1"/>
  <c r="AB192" i="1" s="1"/>
  <c r="AA191" i="1"/>
  <c r="AB191" i="1" s="1"/>
  <c r="AA190" i="1"/>
  <c r="AB190" i="1" s="1"/>
  <c r="AA189" i="1"/>
  <c r="AB189" i="1" s="1"/>
  <c r="AA188" i="1" l="1"/>
  <c r="AB188" i="1" s="1"/>
  <c r="AA185" i="1" l="1"/>
  <c r="AB185" i="1" s="1"/>
  <c r="AA184" i="1"/>
  <c r="AB184" i="1" s="1"/>
  <c r="AA183" i="1"/>
  <c r="AB183" i="1" s="1"/>
  <c r="AA181" i="1"/>
  <c r="AB181" i="1" s="1"/>
  <c r="AA176" i="1"/>
  <c r="AB176" i="1" s="1"/>
  <c r="AA168" i="1"/>
  <c r="AB168" i="1" s="1"/>
  <c r="AA165" i="1"/>
  <c r="AB165" i="1" s="1"/>
  <c r="AA164" i="1"/>
  <c r="AB164" i="1" s="1"/>
  <c r="AA163" i="1"/>
  <c r="AB163" i="1" s="1"/>
  <c r="AA159" i="1"/>
  <c r="AB159" i="1" s="1"/>
  <c r="AA157" i="1" l="1"/>
  <c r="AB157" i="1" s="1"/>
  <c r="AA156" i="1"/>
  <c r="AB156" i="1" s="1"/>
  <c r="AA151" i="1"/>
  <c r="AB151" i="1" s="1"/>
  <c r="AA149" i="1"/>
  <c r="AB149" i="1" s="1"/>
  <c r="AA148" i="1"/>
  <c r="AB148" i="1" s="1"/>
  <c r="AA147" i="1"/>
  <c r="AB147" i="1" s="1"/>
  <c r="AA146" i="1"/>
  <c r="AB146" i="1" s="1"/>
  <c r="AA145" i="1"/>
  <c r="AB145" i="1" s="1"/>
  <c r="AB138" i="1"/>
  <c r="AA137" i="1"/>
  <c r="AB137" i="1" s="1"/>
  <c r="AA133" i="1"/>
  <c r="AB133" i="1" s="1"/>
  <c r="AA132" i="1"/>
  <c r="AB132" i="1" s="1"/>
  <c r="AA131" i="1"/>
  <c r="AB131" i="1" s="1"/>
  <c r="AA125" i="1"/>
  <c r="AB125" i="1" s="1"/>
  <c r="AA124" i="1"/>
  <c r="AB124" i="1" s="1"/>
  <c r="AA117" i="1"/>
  <c r="AB117" i="1" s="1"/>
  <c r="AA116" i="1"/>
  <c r="AB116" i="1" s="1"/>
  <c r="AA110" i="1"/>
  <c r="AB110" i="1" s="1"/>
  <c r="AA109" i="1"/>
  <c r="AB109" i="1" s="1"/>
  <c r="AA99" i="1"/>
  <c r="AB99" i="1" s="1"/>
  <c r="AA98" i="1"/>
  <c r="AB98" i="1" s="1"/>
  <c r="AA97" i="1"/>
  <c r="AB97" i="1" s="1"/>
  <c r="AA91" i="1"/>
  <c r="AB91" i="1" s="1"/>
  <c r="AA79" i="1"/>
  <c r="AB79" i="1" s="1"/>
  <c r="AA3" i="1"/>
  <c r="AB3" i="1" s="1"/>
  <c r="AA6" i="1"/>
  <c r="AB6" i="1" s="1"/>
  <c r="AA7" i="1"/>
  <c r="AB7" i="1" s="1"/>
  <c r="AA11" i="1"/>
  <c r="AB11" i="1" s="1"/>
  <c r="AA14" i="1"/>
  <c r="AB14" i="1" s="1"/>
  <c r="AA15" i="1"/>
  <c r="AB15" i="1" s="1"/>
  <c r="AA24" i="1"/>
  <c r="AB24" i="1" s="1"/>
  <c r="AA27" i="1"/>
  <c r="AB27" i="1" s="1"/>
  <c r="AA35" i="1"/>
  <c r="AB35" i="1" s="1"/>
  <c r="AA37" i="1"/>
  <c r="AB37" i="1" s="1"/>
  <c r="AB38" i="1"/>
  <c r="AA41" i="1"/>
  <c r="AB41" i="1" s="1"/>
  <c r="AA42" i="1"/>
  <c r="AB42" i="1" s="1"/>
  <c r="AA50" i="1"/>
  <c r="AB50" i="1" s="1"/>
  <c r="AA53" i="1"/>
  <c r="AB53" i="1" s="1"/>
  <c r="AA55" i="1"/>
  <c r="AB55" i="1" s="1"/>
  <c r="AA57" i="1"/>
  <c r="AB57" i="1" s="1"/>
  <c r="AA73" i="1"/>
  <c r="AB73" i="1" s="1"/>
  <c r="O2" i="1" l="1"/>
  <c r="AC2" i="1" s="1"/>
  <c r="O163" i="1" l="1"/>
  <c r="O215" i="1"/>
  <c r="O181" i="1"/>
  <c r="O56" i="1"/>
  <c r="O197" i="1"/>
  <c r="O212" i="1"/>
  <c r="O75" i="1"/>
  <c r="O76" i="1"/>
  <c r="O218" i="1"/>
  <c r="O17" i="1"/>
  <c r="O68" i="1"/>
  <c r="O24" i="1"/>
  <c r="AC24" i="1" s="1"/>
  <c r="O54" i="1"/>
  <c r="O191" i="1"/>
  <c r="O178" i="1"/>
  <c r="O5" i="1"/>
  <c r="O129" i="1"/>
  <c r="O134" i="1"/>
  <c r="O66" i="1"/>
  <c r="O109" i="1"/>
  <c r="O30" i="1"/>
  <c r="O20" i="1"/>
  <c r="O174" i="1"/>
  <c r="O67" i="1"/>
  <c r="AC67" i="1" s="1"/>
  <c r="O161" i="1"/>
  <c r="O157" i="1"/>
  <c r="O145" i="1"/>
  <c r="O114" i="1"/>
  <c r="O72" i="1"/>
  <c r="O189" i="1"/>
  <c r="O220" i="1"/>
  <c r="O14" i="1"/>
  <c r="AC14" i="1" s="1"/>
  <c r="O97" i="1"/>
  <c r="O81" i="1"/>
  <c r="O22" i="1"/>
  <c r="O192" i="1"/>
  <c r="O124" i="1"/>
  <c r="O37" i="1"/>
  <c r="O16" i="1"/>
  <c r="O167" i="1"/>
  <c r="O41" i="1"/>
  <c r="O117" i="1"/>
  <c r="O36" i="1"/>
  <c r="O89" i="1"/>
  <c r="O198" i="1"/>
  <c r="F198" i="1" s="1"/>
  <c r="O135" i="1"/>
  <c r="O110" i="1"/>
  <c r="O146" i="1"/>
  <c r="O209" i="1"/>
  <c r="O147" i="1"/>
  <c r="O121" i="1"/>
  <c r="O15" i="1"/>
  <c r="AC15" i="1" s="1"/>
  <c r="O60" i="1"/>
  <c r="O199" i="1"/>
  <c r="O168" i="1"/>
  <c r="O173" i="1"/>
  <c r="O156" i="1"/>
  <c r="O115" i="1"/>
  <c r="O184" i="1"/>
  <c r="O185" i="1"/>
  <c r="O186" i="1"/>
  <c r="O179" i="1"/>
  <c r="O175" i="1"/>
  <c r="O182" i="1"/>
  <c r="O11" i="1"/>
  <c r="AC11" i="1" s="1"/>
  <c r="O148" i="1"/>
  <c r="O34" i="1"/>
  <c r="O118" i="1"/>
  <c r="O13" i="1"/>
  <c r="O155" i="1"/>
  <c r="O150" i="1"/>
  <c r="O149" i="1"/>
  <c r="O38" i="1"/>
  <c r="O214" i="1"/>
  <c r="O53" i="1"/>
  <c r="O82" i="1"/>
  <c r="O57" i="1"/>
  <c r="O87" i="1"/>
  <c r="O3" i="1"/>
  <c r="AC3" i="1" s="1"/>
  <c r="O59" i="1"/>
  <c r="O221" i="1"/>
  <c r="O164" i="1"/>
  <c r="O132" i="1"/>
  <c r="O165" i="1"/>
  <c r="O219" i="1"/>
  <c r="O176" i="1"/>
  <c r="O122" i="1"/>
  <c r="O31" i="1"/>
  <c r="O29" i="1"/>
  <c r="O45" i="1"/>
  <c r="O35" i="1"/>
  <c r="O33" i="1"/>
  <c r="O61" i="1"/>
  <c r="O136" i="1"/>
  <c r="O43" i="1"/>
  <c r="O158" i="1"/>
  <c r="O44" i="1"/>
  <c r="O28" i="1"/>
  <c r="O91" i="1"/>
  <c r="O46" i="1"/>
  <c r="O213" i="1"/>
  <c r="O26" i="1"/>
  <c r="O79" i="1"/>
  <c r="O193" i="1"/>
  <c r="O190" i="1"/>
  <c r="O202" i="1"/>
  <c r="O78" i="1"/>
  <c r="O23" i="1"/>
  <c r="O98" i="1"/>
  <c r="O99" i="1"/>
  <c r="O194" i="1"/>
  <c r="O69" i="1"/>
  <c r="O70" i="1"/>
  <c r="O169" i="1"/>
  <c r="O180" i="1"/>
  <c r="F180" i="1" s="1"/>
  <c r="O6" i="1"/>
  <c r="AC6" i="1" s="1"/>
  <c r="O125" i="1"/>
  <c r="O171" i="1"/>
  <c r="O71" i="1"/>
  <c r="O172" i="1"/>
  <c r="O119" i="1"/>
  <c r="O7" i="1"/>
  <c r="AC7" i="1" s="1"/>
  <c r="O183" i="1"/>
  <c r="AC183" i="1" s="1"/>
  <c r="O159" i="1"/>
  <c r="O18" i="1"/>
  <c r="O92" i="1"/>
  <c r="O128" i="1"/>
  <c r="O93" i="1"/>
  <c r="O94" i="1"/>
  <c r="O65" i="1"/>
  <c r="O48" i="1"/>
  <c r="O200" i="1"/>
  <c r="O55" i="1"/>
  <c r="O195" i="1"/>
  <c r="F2" i="1"/>
  <c r="O39" i="1"/>
  <c r="O40" i="1"/>
  <c r="O123" i="1"/>
  <c r="O131" i="1"/>
  <c r="O153" i="1"/>
  <c r="O52" i="1"/>
  <c r="O95" i="1"/>
  <c r="O126" i="1"/>
  <c r="O152" i="1"/>
  <c r="O21" i="1"/>
  <c r="O201" i="1"/>
  <c r="O137" i="1"/>
  <c r="O138" i="1"/>
  <c r="O111" i="1"/>
  <c r="AC111" i="1" s="1"/>
  <c r="O112" i="1"/>
  <c r="O113" i="1"/>
  <c r="O188" i="1"/>
  <c r="O58" i="1"/>
  <c r="O139" i="1"/>
  <c r="O151" i="1"/>
  <c r="O8" i="1"/>
  <c r="O62" i="1"/>
  <c r="O63" i="1"/>
  <c r="O64" i="1"/>
  <c r="O170" i="1"/>
  <c r="O154" i="1"/>
  <c r="O10" i="1"/>
  <c r="O32" i="1"/>
  <c r="O83" i="1"/>
  <c r="O84" i="1"/>
  <c r="O85" i="1"/>
  <c r="O187" i="1"/>
  <c r="F187" i="1" s="1"/>
  <c r="O127" i="1"/>
  <c r="O133" i="1"/>
  <c r="O42" i="1"/>
  <c r="O116" i="1"/>
  <c r="O120" i="1"/>
  <c r="O88" i="1"/>
  <c r="O73" i="1"/>
  <c r="AC73" i="1" s="1"/>
  <c r="O210" i="1"/>
  <c r="O211" i="1"/>
  <c r="O50" i="1"/>
  <c r="O9" i="1"/>
  <c r="O77" i="1"/>
  <c r="O12" i="1"/>
  <c r="O100" i="1"/>
  <c r="O101" i="1"/>
  <c r="O102" i="1"/>
  <c r="O103" i="1"/>
  <c r="O104" i="1"/>
  <c r="O105" i="1"/>
  <c r="O106" i="1"/>
  <c r="O107" i="1"/>
  <c r="O108" i="1"/>
  <c r="O90" i="1"/>
  <c r="O96" i="1"/>
  <c r="O4" i="1"/>
  <c r="O47" i="1"/>
  <c r="O196" i="1"/>
  <c r="O166" i="1"/>
  <c r="O19" i="1"/>
  <c r="O86" i="1"/>
  <c r="O51" i="1"/>
  <c r="O160" i="1"/>
  <c r="O130" i="1"/>
  <c r="O25" i="1"/>
  <c r="O27" i="1"/>
  <c r="O177" i="1"/>
  <c r="O49" i="1"/>
  <c r="F49" i="1" s="1"/>
  <c r="O74" i="1"/>
  <c r="O203" i="1"/>
  <c r="O204" i="1"/>
  <c r="O205" i="1"/>
  <c r="O206" i="1"/>
  <c r="O207" i="1"/>
  <c r="O162" i="1"/>
  <c r="O208" i="1"/>
  <c r="O140" i="1"/>
  <c r="O141" i="1"/>
  <c r="O222" i="1"/>
  <c r="O142" i="1"/>
  <c r="O216" i="1"/>
  <c r="O143" i="1"/>
  <c r="O144" i="1"/>
  <c r="O80" i="1"/>
  <c r="F201" i="1" l="1"/>
  <c r="AC201" i="1"/>
  <c r="F222" i="1"/>
  <c r="AC222" i="1"/>
  <c r="F220" i="1"/>
  <c r="AC220" i="1"/>
  <c r="F219" i="1"/>
  <c r="AC219" i="1"/>
  <c r="F221" i="1"/>
  <c r="AC221" i="1"/>
  <c r="F216" i="1"/>
  <c r="AC216" i="1"/>
  <c r="F208" i="1"/>
  <c r="AC208" i="1"/>
  <c r="F207" i="1"/>
  <c r="AC207" i="1"/>
  <c r="F206" i="1"/>
  <c r="AC206" i="1"/>
  <c r="F205" i="1"/>
  <c r="AC205" i="1"/>
  <c r="F204" i="1"/>
  <c r="AC204" i="1"/>
  <c r="F203" i="1"/>
  <c r="AC203" i="1"/>
  <c r="F177" i="1"/>
  <c r="AC177" i="1"/>
  <c r="F211" i="1"/>
  <c r="AC211" i="1"/>
  <c r="F210" i="1"/>
  <c r="AC210" i="1"/>
  <c r="F170" i="1"/>
  <c r="AC170" i="1"/>
  <c r="F172" i="1"/>
  <c r="AC172" i="1"/>
  <c r="F171" i="1"/>
  <c r="AC171" i="1"/>
  <c r="F169" i="1"/>
  <c r="AC169" i="1"/>
  <c r="F194" i="1"/>
  <c r="AC194" i="1"/>
  <c r="F213" i="1"/>
  <c r="AC213" i="1"/>
  <c r="F214" i="1"/>
  <c r="AC214" i="1"/>
  <c r="F182" i="1"/>
  <c r="AC182" i="1"/>
  <c r="F175" i="1"/>
  <c r="AC175" i="1"/>
  <c r="F179" i="1"/>
  <c r="AC179" i="1"/>
  <c r="F186" i="1"/>
  <c r="AC186" i="1"/>
  <c r="F173" i="1"/>
  <c r="AC173" i="1"/>
  <c r="F174" i="1"/>
  <c r="AC174" i="1"/>
  <c r="F178" i="1"/>
  <c r="AC178" i="1"/>
  <c r="F218" i="1"/>
  <c r="AC218" i="1"/>
  <c r="F212" i="1"/>
  <c r="AC212" i="1"/>
  <c r="F197" i="1"/>
  <c r="AC197" i="1"/>
  <c r="F215" i="1"/>
  <c r="AC215" i="1"/>
  <c r="F217" i="1"/>
  <c r="F141" i="1"/>
  <c r="AC141" i="1"/>
  <c r="F140" i="1"/>
  <c r="AC140" i="1"/>
  <c r="F162" i="1"/>
  <c r="AC162" i="1"/>
  <c r="F160" i="1"/>
  <c r="AC160" i="1"/>
  <c r="F166" i="1"/>
  <c r="AC166" i="1"/>
  <c r="F126" i="1"/>
  <c r="AC126" i="1"/>
  <c r="F123" i="1"/>
  <c r="AC123" i="1"/>
  <c r="F136" i="1"/>
  <c r="AC136" i="1"/>
  <c r="F167" i="1"/>
  <c r="AC167" i="1"/>
  <c r="F161" i="1"/>
  <c r="AC161" i="1"/>
  <c r="F114" i="1"/>
  <c r="AC114" i="1"/>
  <c r="F158" i="1"/>
  <c r="AC158" i="1"/>
  <c r="F144" i="1"/>
  <c r="AC144" i="1"/>
  <c r="F143" i="1"/>
  <c r="AC143" i="1"/>
  <c r="F142" i="1"/>
  <c r="AC142" i="1"/>
  <c r="F154" i="1"/>
  <c r="AC154" i="1"/>
  <c r="F139" i="1"/>
  <c r="AC139" i="1"/>
  <c r="F152" i="1"/>
  <c r="AC152" i="1"/>
  <c r="F153" i="1"/>
  <c r="AC153" i="1"/>
  <c r="F119" i="1"/>
  <c r="AC119" i="1"/>
  <c r="F150" i="1"/>
  <c r="AC150" i="1"/>
  <c r="F155" i="1"/>
  <c r="AC155" i="1"/>
  <c r="F135" i="1"/>
  <c r="AC135" i="1"/>
  <c r="F134" i="1"/>
  <c r="AC134" i="1"/>
  <c r="F130" i="1"/>
  <c r="AC130" i="1"/>
  <c r="F120" i="1"/>
  <c r="AC120" i="1"/>
  <c r="F127" i="1"/>
  <c r="AC127" i="1"/>
  <c r="F128" i="1"/>
  <c r="AC128" i="1"/>
  <c r="F122" i="1"/>
  <c r="AC122" i="1"/>
  <c r="F118" i="1"/>
  <c r="AC118" i="1"/>
  <c r="F121" i="1"/>
  <c r="AC121" i="1"/>
  <c r="F129" i="1"/>
  <c r="AC129" i="1"/>
  <c r="F115" i="1"/>
  <c r="AC115" i="1"/>
  <c r="F80" i="1"/>
  <c r="AC80" i="1"/>
  <c r="F96" i="1"/>
  <c r="AC96" i="1"/>
  <c r="F90" i="1"/>
  <c r="AC90" i="1"/>
  <c r="F108" i="1"/>
  <c r="AC108" i="1"/>
  <c r="F107" i="1"/>
  <c r="AC107" i="1"/>
  <c r="F106" i="1"/>
  <c r="AC106" i="1"/>
  <c r="F105" i="1"/>
  <c r="AC105" i="1"/>
  <c r="F104" i="1"/>
  <c r="AC104" i="1"/>
  <c r="F103" i="1"/>
  <c r="AC103" i="1"/>
  <c r="F102" i="1"/>
  <c r="AC102" i="1"/>
  <c r="F101" i="1"/>
  <c r="AC101" i="1"/>
  <c r="F100" i="1"/>
  <c r="AC100" i="1"/>
  <c r="F12" i="1"/>
  <c r="AC12" i="1"/>
  <c r="F88" i="1"/>
  <c r="AC88" i="1"/>
  <c r="F8" i="1"/>
  <c r="AC8" i="1"/>
  <c r="F58" i="1"/>
  <c r="AC58" i="1"/>
  <c r="F113" i="1"/>
  <c r="AC113" i="1"/>
  <c r="F112" i="1"/>
  <c r="AC112" i="1"/>
  <c r="F21" i="1"/>
  <c r="AC21" i="1"/>
  <c r="F95" i="1"/>
  <c r="AC95" i="1"/>
  <c r="F94" i="1"/>
  <c r="AC94" i="1"/>
  <c r="F93" i="1"/>
  <c r="AC93" i="1"/>
  <c r="F92" i="1"/>
  <c r="AC92" i="1"/>
  <c r="F71" i="1"/>
  <c r="AC71" i="1"/>
  <c r="F69" i="1"/>
  <c r="AC69" i="1"/>
  <c r="F78" i="1"/>
  <c r="AC78" i="1"/>
  <c r="F44" i="1"/>
  <c r="AC45" i="1"/>
  <c r="F33" i="1"/>
  <c r="AC33" i="1"/>
  <c r="F45" i="1"/>
  <c r="AC46" i="1"/>
  <c r="F31" i="1"/>
  <c r="AC31" i="1"/>
  <c r="F59" i="1"/>
  <c r="AC59" i="1"/>
  <c r="F34" i="1"/>
  <c r="AC34" i="1"/>
  <c r="F60" i="1"/>
  <c r="AC60" i="1"/>
  <c r="F89" i="1"/>
  <c r="AC89" i="1"/>
  <c r="F36" i="1"/>
  <c r="AC36" i="1"/>
  <c r="F16" i="1"/>
  <c r="AC16" i="1"/>
  <c r="F81" i="1"/>
  <c r="AC81" i="1"/>
  <c r="F66" i="1"/>
  <c r="AC66" i="1"/>
  <c r="F54" i="1"/>
  <c r="AC54" i="1"/>
  <c r="F74" i="1"/>
  <c r="AC74" i="1"/>
  <c r="F86" i="1"/>
  <c r="AC86" i="1"/>
  <c r="F77" i="1"/>
  <c r="AC77" i="1"/>
  <c r="F85" i="1"/>
  <c r="AC85" i="1"/>
  <c r="F84" i="1"/>
  <c r="AC84" i="1"/>
  <c r="F83" i="1"/>
  <c r="AC83" i="1"/>
  <c r="F70" i="1"/>
  <c r="AC70" i="1"/>
  <c r="F87" i="1"/>
  <c r="AC87" i="1"/>
  <c r="F82" i="1"/>
  <c r="AC82" i="1"/>
  <c r="F72" i="1"/>
  <c r="AC72" i="1"/>
  <c r="F68" i="1"/>
  <c r="AC68" i="1"/>
  <c r="F76" i="1"/>
  <c r="AC76" i="1"/>
  <c r="F75" i="1"/>
  <c r="AC75" i="1"/>
  <c r="F25" i="1"/>
  <c r="AC25" i="1"/>
  <c r="F51" i="1"/>
  <c r="AC51" i="1"/>
  <c r="F19" i="1"/>
  <c r="AC19" i="1"/>
  <c r="F196" i="1"/>
  <c r="AC196" i="1"/>
  <c r="F47" i="1"/>
  <c r="AC48" i="1"/>
  <c r="F4" i="1"/>
  <c r="AC4" i="1"/>
  <c r="F9" i="1"/>
  <c r="AC9" i="1"/>
  <c r="F42" i="1"/>
  <c r="AC43" i="1"/>
  <c r="F32" i="1"/>
  <c r="AC32" i="1"/>
  <c r="F10" i="1"/>
  <c r="AC10" i="1"/>
  <c r="F64" i="1"/>
  <c r="AC64" i="1"/>
  <c r="F63" i="1"/>
  <c r="AC63" i="1"/>
  <c r="F62" i="1"/>
  <c r="AC62" i="1"/>
  <c r="F188" i="1"/>
  <c r="AC188" i="1"/>
  <c r="F52" i="1"/>
  <c r="AC52" i="1"/>
  <c r="F40" i="1"/>
  <c r="AC40" i="1"/>
  <c r="F39" i="1"/>
  <c r="AC39" i="1"/>
  <c r="F195" i="1"/>
  <c r="AC195" i="1"/>
  <c r="F200" i="1"/>
  <c r="AC200" i="1"/>
  <c r="F48" i="1"/>
  <c r="AC49" i="1"/>
  <c r="F65" i="1"/>
  <c r="AC65" i="1"/>
  <c r="F18" i="1"/>
  <c r="AC18" i="1"/>
  <c r="F183" i="1"/>
  <c r="F23" i="1"/>
  <c r="AC23" i="1"/>
  <c r="F202" i="1"/>
  <c r="AC202" i="1"/>
  <c r="F190" i="1"/>
  <c r="AC190" i="1"/>
  <c r="F193" i="1"/>
  <c r="AC193" i="1"/>
  <c r="F26" i="1"/>
  <c r="AC26" i="1"/>
  <c r="F46" i="1"/>
  <c r="AC47" i="1"/>
  <c r="F28" i="1"/>
  <c r="AC28" i="1"/>
  <c r="F43" i="1"/>
  <c r="AC44" i="1"/>
  <c r="F61" i="1"/>
  <c r="AC61" i="1"/>
  <c r="F29" i="1"/>
  <c r="AC29" i="1"/>
  <c r="F176" i="1"/>
  <c r="AC176" i="1"/>
  <c r="F13" i="1"/>
  <c r="AC13" i="1"/>
  <c r="F185" i="1"/>
  <c r="AC185" i="1"/>
  <c r="F184" i="1"/>
  <c r="AC184" i="1"/>
  <c r="F199" i="1"/>
  <c r="AC199" i="1"/>
  <c r="F209" i="1"/>
  <c r="AC209" i="1"/>
  <c r="F192" i="1"/>
  <c r="AC192" i="1"/>
  <c r="F22" i="1"/>
  <c r="AC22" i="1"/>
  <c r="F189" i="1"/>
  <c r="AC189" i="1"/>
  <c r="F67" i="1"/>
  <c r="F20" i="1"/>
  <c r="AC20" i="1"/>
  <c r="F30" i="1"/>
  <c r="AC30" i="1"/>
  <c r="F5" i="1"/>
  <c r="AC5" i="1"/>
  <c r="F191" i="1"/>
  <c r="AC191" i="1"/>
  <c r="F17" i="1"/>
  <c r="AC17" i="1"/>
  <c r="F56" i="1"/>
  <c r="AC56" i="1"/>
  <c r="F181" i="1"/>
  <c r="AC181" i="1"/>
  <c r="F165" i="1"/>
  <c r="AC165" i="1"/>
  <c r="F164" i="1"/>
  <c r="AC164" i="1"/>
  <c r="F168" i="1"/>
  <c r="AC168" i="1"/>
  <c r="F133" i="1"/>
  <c r="AC133" i="1"/>
  <c r="F151" i="1"/>
  <c r="AC151" i="1"/>
  <c r="F138" i="1"/>
  <c r="AC138" i="1"/>
  <c r="F137" i="1"/>
  <c r="AC137" i="1"/>
  <c r="F131" i="1"/>
  <c r="AC131" i="1"/>
  <c r="F159" i="1"/>
  <c r="AC159" i="1"/>
  <c r="F125" i="1"/>
  <c r="AC125" i="1"/>
  <c r="F132" i="1"/>
  <c r="AC132" i="1"/>
  <c r="F149" i="1"/>
  <c r="AC149" i="1"/>
  <c r="F148" i="1"/>
  <c r="AC148" i="1"/>
  <c r="F156" i="1"/>
  <c r="AC156" i="1"/>
  <c r="F147" i="1"/>
  <c r="AC147" i="1"/>
  <c r="F146" i="1"/>
  <c r="AC146" i="1"/>
  <c r="F124" i="1"/>
  <c r="AC124" i="1"/>
  <c r="F145" i="1"/>
  <c r="AC145" i="1"/>
  <c r="F157" i="1"/>
  <c r="AC157" i="1"/>
  <c r="F163" i="1"/>
  <c r="AC163" i="1"/>
  <c r="F116" i="1"/>
  <c r="AC116" i="1"/>
  <c r="F117" i="1"/>
  <c r="AC117" i="1"/>
  <c r="F111" i="1"/>
  <c r="F99" i="1"/>
  <c r="AC99" i="1"/>
  <c r="F110" i="1"/>
  <c r="AC110" i="1"/>
  <c r="F109" i="1"/>
  <c r="AC109" i="1"/>
  <c r="F50" i="1"/>
  <c r="AC50" i="1"/>
  <c r="F55" i="1"/>
  <c r="AC55" i="1"/>
  <c r="F98" i="1"/>
  <c r="AC98" i="1"/>
  <c r="F79" i="1"/>
  <c r="AC79" i="1"/>
  <c r="F91" i="1"/>
  <c r="AC91" i="1"/>
  <c r="F57" i="1"/>
  <c r="AC57" i="1"/>
  <c r="F53" i="1"/>
  <c r="AC53" i="1"/>
  <c r="F38" i="1"/>
  <c r="AC38" i="1"/>
  <c r="F41" i="1"/>
  <c r="AC42" i="1"/>
  <c r="AC41" i="1"/>
  <c r="F37" i="1"/>
  <c r="AC37" i="1"/>
  <c r="F97" i="1"/>
  <c r="AC97" i="1"/>
  <c r="F27" i="1"/>
  <c r="AC27" i="1"/>
  <c r="F35" i="1"/>
  <c r="AC35" i="1"/>
  <c r="F24" i="1"/>
  <c r="F7" i="1"/>
  <c r="F6" i="1"/>
  <c r="F11" i="1"/>
  <c r="F15" i="1"/>
  <c r="F14" i="1"/>
  <c r="F3" i="1"/>
  <c r="F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1" authorId="0" shapeId="0" xr:uid="{6968841A-8537-4F07-B794-EEF540505343}">
      <text>
        <r>
          <rPr>
            <b/>
            <sz val="9"/>
            <color indexed="81"/>
            <rFont val="Tahoma"/>
            <family val="2"/>
          </rPr>
          <t xml:space="preserve">1° CONTO ENERGIA
2° CONTO ENERGIA
3° CONTO ENERGIA
4° CONTO ENERGIA
5° CONTO ENERGIA
</t>
        </r>
      </text>
    </comment>
  </commentList>
</comments>
</file>

<file path=xl/sharedStrings.xml><?xml version="1.0" encoding="utf-8"?>
<sst xmlns="http://schemas.openxmlformats.org/spreadsheetml/2006/main" count="2008" uniqueCount="585">
  <si>
    <t xml:space="preserve">SOGGETTO RESPONSABILE </t>
  </si>
  <si>
    <t xml:space="preserve">PROV </t>
  </si>
  <si>
    <t>CENTRO SERVIZI ALLA PERSONA CR MORELLI BUGNA</t>
  </si>
  <si>
    <t>VR</t>
  </si>
  <si>
    <t>CASA DI RIPOSO MORELLI BUGNA</t>
  </si>
  <si>
    <t>COMUNE DI ABBIATEGRASSO</t>
  </si>
  <si>
    <t>MI</t>
  </si>
  <si>
    <t>SCUOLA ELEMENTARE ALDO MORO</t>
  </si>
  <si>
    <t>COMUNE DI ALBAREDO D'ADIGE</t>
  </si>
  <si>
    <t>SCUOLA MEDIA "RENATO SIMONI"</t>
  </si>
  <si>
    <t>COMUNE DI ASSISI</t>
  </si>
  <si>
    <t>PG</t>
  </si>
  <si>
    <t xml:space="preserve">SCUOLA ELEMENTARE E MEDIA </t>
  </si>
  <si>
    <t>COMUNE DI BAGNOLO SAN VITO</t>
  </si>
  <si>
    <t>MN</t>
  </si>
  <si>
    <t>SCUOLA MEDIA VIA MATTEOTTI</t>
  </si>
  <si>
    <t xml:space="preserve">COMUNE DI BARLASSINA </t>
  </si>
  <si>
    <t>MB</t>
  </si>
  <si>
    <t xml:space="preserve">CENTRO POLIFUNZIONALE </t>
  </si>
  <si>
    <t>COMUNE DI BASILIANO</t>
  </si>
  <si>
    <t>UD</t>
  </si>
  <si>
    <t>SCUOLA MEDIA "MISTRUZZI"</t>
  </si>
  <si>
    <t>COMUNE DI BELLUNO</t>
  </si>
  <si>
    <t>BL</t>
  </si>
  <si>
    <t>SCUOLA MEDIA I. NIEVO</t>
  </si>
  <si>
    <t>COMUNE DI BERGANTINO</t>
  </si>
  <si>
    <t>RO</t>
  </si>
  <si>
    <t>MUNICIPIO</t>
  </si>
  <si>
    <t>SCUOLA PRIMARIA</t>
  </si>
  <si>
    <t>COMUNE DI BESANA IN BRIANZA</t>
  </si>
  <si>
    <t>SCUOLA MEDIA ALDO MORO</t>
  </si>
  <si>
    <t>COMUNE DI BOLTIERE</t>
  </si>
  <si>
    <t>BG</t>
  </si>
  <si>
    <t>SCUOLA ELEMENTARE</t>
  </si>
  <si>
    <t>COMUNE DI BORGHETTO LODIGIANO</t>
  </si>
  <si>
    <t>LO</t>
  </si>
  <si>
    <t>PALESTRA SCUOLA ELEMENTARE</t>
  </si>
  <si>
    <t>COMUNE DI BORGO PACE</t>
  </si>
  <si>
    <t>PU</t>
  </si>
  <si>
    <t>SCUOLA ELEMENTARE E MATERNA VIA GIARDINI</t>
  </si>
  <si>
    <t>COMUNE DI BORGOFRANCO D'IVREA</t>
  </si>
  <si>
    <t>TO</t>
  </si>
  <si>
    <t>SCUOLA DELL'INFANZIA "GIONCARETTO"</t>
  </si>
  <si>
    <t>COMUNE DI BORSO DEL GRAPPA</t>
  </si>
  <si>
    <t>TV</t>
  </si>
  <si>
    <t>ISTITUTO COMPRENSIVO</t>
  </si>
  <si>
    <t>COMUNE DI BOVISIO MASCIAGO</t>
  </si>
  <si>
    <t>SCUOLA ELEMENTARE "CANTU'"</t>
  </si>
  <si>
    <t>COMUNE DI BRENTINO BELLUNO</t>
  </si>
  <si>
    <t>COMUNE DI BUSSOLENO</t>
  </si>
  <si>
    <t>PALAZZETTO DELLO SPORT</t>
  </si>
  <si>
    <t>PD</t>
  </si>
  <si>
    <t>COMUNE DI CAMPAGNA LUPIA</t>
  </si>
  <si>
    <t>VE</t>
  </si>
  <si>
    <t>SCUOLA MEDIA DOGLIOTTI</t>
  </si>
  <si>
    <t>COMUNE DI CAMPOFRANCO</t>
  </si>
  <si>
    <t>CL</t>
  </si>
  <si>
    <t>SCUOLA MEDIA PIRANDELLO</t>
  </si>
  <si>
    <t>COMUNE DI CAMPONOGARA</t>
  </si>
  <si>
    <t>SCUOLA MEDIA GRAMSCI</t>
  </si>
  <si>
    <t>COMUNE DI CAMPORGIANO</t>
  </si>
  <si>
    <t>LU</t>
  </si>
  <si>
    <t>SCUOLA ELEMENTARE "RADICE"</t>
  </si>
  <si>
    <t>COMUNE DI CAMPOROSSO</t>
  </si>
  <si>
    <t>IM</t>
  </si>
  <si>
    <t>SCUOLA "SAN ROCCO"</t>
  </si>
  <si>
    <t>SCUOLA "KENNEDY"</t>
  </si>
  <si>
    <t>CENTRO SPORTIVO CAMPOROSSO</t>
  </si>
  <si>
    <t>COMUNE DI CAORLE</t>
  </si>
  <si>
    <t>SCUOLA "PALLADIO"</t>
  </si>
  <si>
    <t>COMUNE DI CAPPELLA MAGGIORE</t>
  </si>
  <si>
    <t>SCUOLA MEDIA DI VIA  LIVEL</t>
  </si>
  <si>
    <t>COMUNE DI CAPRINO VERONESE</t>
  </si>
  <si>
    <t>PALAZZETTO DELLO SPORT 1^ IMP</t>
  </si>
  <si>
    <t xml:space="preserve"> 2 ^  IMP PALAZZETTO DELLO SPORT</t>
  </si>
  <si>
    <t>COMUNE DI CARPANETO PIACENTINO</t>
  </si>
  <si>
    <t>PC</t>
  </si>
  <si>
    <t>SCUOLA MATERNA</t>
  </si>
  <si>
    <t>COMUNE DI CARPINETO ROMANO</t>
  </si>
  <si>
    <t>RM</t>
  </si>
  <si>
    <t>COMUNE DI CARSOLI</t>
  </si>
  <si>
    <t>AQ</t>
  </si>
  <si>
    <t>EDIFICIO ADIBITO AD USO SCOLASTICO (CENTRO FIERISTICO)</t>
  </si>
  <si>
    <t>COMUNE DI CASALE SUL SILE</t>
  </si>
  <si>
    <t>PALESTRA SCUOLA MEDIA GRAMSCI</t>
  </si>
  <si>
    <t>COMUNE DI CASALEONE</t>
  </si>
  <si>
    <t>COMUNE DI CASALOLDO</t>
  </si>
  <si>
    <t>CENTRO SPORTIVO "AZZINI"</t>
  </si>
  <si>
    <t>COMUNE DI CASIER</t>
  </si>
  <si>
    <t>SCUOLA MEDIA "A. VIVALDI"</t>
  </si>
  <si>
    <t>COMUNE DI CASTEL GOFFREDO</t>
  </si>
  <si>
    <t>PALESTRA SCUOLA MEDIA VIRGILIO</t>
  </si>
  <si>
    <t>COMUNE DI CASTELBALDO</t>
  </si>
  <si>
    <t>PLESSO SCOLASTICO</t>
  </si>
  <si>
    <t>COMUNE DI CASTELFRANCO PIANDISCO'</t>
  </si>
  <si>
    <t>AR</t>
  </si>
  <si>
    <t>SCUOLA MEDIA "FAELLA"</t>
  </si>
  <si>
    <t>SCUOLA MEDIA</t>
  </si>
  <si>
    <t>COMUNE DI CASTELGOMBERTO</t>
  </si>
  <si>
    <t>VI</t>
  </si>
  <si>
    <t>SCUOLA MEDIA FERMI</t>
  </si>
  <si>
    <t>COMUNE DI CASTELLO D'ARGILE</t>
  </si>
  <si>
    <t>BO</t>
  </si>
  <si>
    <t>SCUOLA MEDIA "A. GESSI"</t>
  </si>
  <si>
    <t>COMUNE DI CASTELLUCCHIO</t>
  </si>
  <si>
    <t>PALESTRA COMUNALE</t>
  </si>
  <si>
    <t>COMUNE DI CASTIGLIONE DELLE STIVIERE</t>
  </si>
  <si>
    <t>SCUOLA ELEMENTARE DI GOZZOLINA</t>
  </si>
  <si>
    <t>COMUNE DI CASTRONNO</t>
  </si>
  <si>
    <t>VA</t>
  </si>
  <si>
    <t>SCUOLA MEDIA "DE AMICIS"</t>
  </si>
  <si>
    <t>COMUNE DI CAVALLINO TREPORTI</t>
  </si>
  <si>
    <t>SCUOLA MEDIA VITTORE CARPACCIO</t>
  </si>
  <si>
    <t>COMUNE DI CEREA</t>
  </si>
  <si>
    <t>CENTRO SPORTIVO CHERUBINE</t>
  </si>
  <si>
    <t>SCUOLA MEDIA DANTE ALIGHIERI</t>
  </si>
  <si>
    <t>SCUOLA MATERNA ED ELEMENTARE "VILLAGGIO TRIESTE"</t>
  </si>
  <si>
    <t>COMUNE DI CERRO VERONESE</t>
  </si>
  <si>
    <t>SCUOLA PRIMARIA PRATI</t>
  </si>
  <si>
    <t>COMUNE DI CERVIGNANO D'ADDA</t>
  </si>
  <si>
    <t>NUOVA SCUOLA PRIMARIA</t>
  </si>
  <si>
    <t>COMUNE DI CHIAMPO</t>
  </si>
  <si>
    <t>SCUOLA MATERNA BELLINI</t>
  </si>
  <si>
    <t>COMUNE DI CIANCIANA</t>
  </si>
  <si>
    <t>AG</t>
  </si>
  <si>
    <t>COMUNE DI CINTO CAOMAGGIORE</t>
  </si>
  <si>
    <t>SCUOLA MEDIA "I. NIEVO"</t>
  </si>
  <si>
    <t>COMUNE DI CIVIDATE AL PIANO</t>
  </si>
  <si>
    <t>SCUOLA MEDIA COMUNALE</t>
  </si>
  <si>
    <t>COMUNE DI CIVITELLA DI ROMAGNA</t>
  </si>
  <si>
    <t>FC</t>
  </si>
  <si>
    <t>PALESTRA SCUOLA MEDIA DON MILANI</t>
  </si>
  <si>
    <t>COMUNE DI COLLECCHIO</t>
  </si>
  <si>
    <t>PR</t>
  </si>
  <si>
    <t>SCUOLA MATERNA "ALLENDE"</t>
  </si>
  <si>
    <t>COMUNE DI COLOGNO AL SERIO</t>
  </si>
  <si>
    <t>SCUOLA MEDIA BRAVI</t>
  </si>
  <si>
    <t>COMUNE DI CORCIANO</t>
  </si>
  <si>
    <t>SCUOLA MEDIA VILLAGGIO GIRASOLE</t>
  </si>
  <si>
    <t>COMUNE DI CORDENONS</t>
  </si>
  <si>
    <t>PN</t>
  </si>
  <si>
    <t>SCUOLA MATERNA "VILLA D'ARCO"</t>
  </si>
  <si>
    <t>COMUNE DI CORNAREDO</t>
  </si>
  <si>
    <t>SCUOLA MATERNA VIA COLOMBO</t>
  </si>
  <si>
    <t>COMUNE DI CORNEGLIANO LAUDENSE</t>
  </si>
  <si>
    <t>CENTRO SPORTIVO</t>
  </si>
  <si>
    <t>COMUNE DI CORREZZOLA</t>
  </si>
  <si>
    <t>SCUOLA MEDIA VIA MELZI</t>
  </si>
  <si>
    <t>COMUNE DI COSTERMANO</t>
  </si>
  <si>
    <t>COMUNE DI CREAZZO</t>
  </si>
  <si>
    <t>SCUOLA ELEMENTARE GHIROTTI</t>
  </si>
  <si>
    <t>COMUNE DI CREMA</t>
  </si>
  <si>
    <t>CR</t>
  </si>
  <si>
    <t>SCUOLA MEDIA GALMOZZI</t>
  </si>
  <si>
    <t>COMUNE DI DOMEGGE DI CADORE</t>
  </si>
  <si>
    <t>COMUNE DI DOSOLO</t>
  </si>
  <si>
    <t>SCUOLA ELEMENTARE "RODARI"</t>
  </si>
  <si>
    <t>COMUNE DI DOVERA</t>
  </si>
  <si>
    <t>COMUNE DI ERBEZZO</t>
  </si>
  <si>
    <t>COMUNE DI ESTE</t>
  </si>
  <si>
    <t>SCUOLA ELEMENTARE "UNITA' D'ITALIA"</t>
  </si>
  <si>
    <t>PISCINA</t>
  </si>
  <si>
    <t>COMUNE DI FELINO</t>
  </si>
  <si>
    <t>ASILO NIDO E SCUOLA MATERNA</t>
  </si>
  <si>
    <t>COMUNE DI FOIANO DELLA CHIANA</t>
  </si>
  <si>
    <t xml:space="preserve">ASILO NIDO  </t>
  </si>
  <si>
    <t>COMUNE DI GUIDIZZOLO</t>
  </si>
  <si>
    <t>POLO SCOLASTICO</t>
  </si>
  <si>
    <t>COMUNE DI IMPERIA</t>
  </si>
  <si>
    <t>NUOVA SEDE PALAZZO DI GIUSTIZIA</t>
  </si>
  <si>
    <t>COMUNE DI LAGHI</t>
  </si>
  <si>
    <t>COMUNE DI LAINATE</t>
  </si>
  <si>
    <t>SCUOLA MEDIA TOBAGI</t>
  </si>
  <si>
    <t>SCUOLA ELEMENTARE LAMARMORA</t>
  </si>
  <si>
    <t>COMUNE DI LAZISE</t>
  </si>
  <si>
    <t>PALESTRA LOC. PEZZE</t>
  </si>
  <si>
    <t>COMUNE DI LEGGIUNO</t>
  </si>
  <si>
    <t>COMUNE DI LEGNAGO</t>
  </si>
  <si>
    <t>SCUOLA ELEMENTARE RIELLO</t>
  </si>
  <si>
    <t>COMUNE DI LOCATE DI TRIULZI</t>
  </si>
  <si>
    <t>SCUOLA ELEMENTARE DON MILANI</t>
  </si>
  <si>
    <t>COMUNE DI LODI VECCHIO</t>
  </si>
  <si>
    <t>SCUOLA MEDIA "GRAMSCI"</t>
  </si>
  <si>
    <t>CASCINA CORTE GRANDE</t>
  </si>
  <si>
    <t>COMUNE DI LUGO DI VICENZA</t>
  </si>
  <si>
    <t>ISTITUTO COMPRENSIVO VIA MATTEOTTI</t>
  </si>
  <si>
    <t>COMUNE DI MANDELLO DEL LARIO</t>
  </si>
  <si>
    <t>LC</t>
  </si>
  <si>
    <t>SCUOLA ELEMENTARE VIA N. SAURO</t>
  </si>
  <si>
    <t>COMUNE DI MANIAGO</t>
  </si>
  <si>
    <t>SCUOLA "MARCONI"</t>
  </si>
  <si>
    <t>COMUNE DI MARANO VICENTINO</t>
  </si>
  <si>
    <t>AUDITORIUM</t>
  </si>
  <si>
    <t>COMUNE DI MARIANA MANTOVANA</t>
  </si>
  <si>
    <t>COMUNE DI MARTINENGO</t>
  </si>
  <si>
    <t>COMUNE DI MASON VICENTINO</t>
  </si>
  <si>
    <t>SCUOLA MEDIA DE GASPERI</t>
  </si>
  <si>
    <t>COMUNE DI MONALE</t>
  </si>
  <si>
    <t>AT</t>
  </si>
  <si>
    <t>SCUOLA D'INFANZIA "SIGLIANO"</t>
  </si>
  <si>
    <t>COMUNE DI MONASTIER DI TREVISO</t>
  </si>
  <si>
    <t>COMUNE DI MONDOVI'</t>
  </si>
  <si>
    <t>CN</t>
  </si>
  <si>
    <t>PARCHEGGIO MUNICIPIO</t>
  </si>
  <si>
    <t>COMUNE DI MONSELICE</t>
  </si>
  <si>
    <t>SCUOLA MATERNA SANTA MARIA GORETTI</t>
  </si>
  <si>
    <t>COMUNE DI MONTEFLAVIO</t>
  </si>
  <si>
    <t>SCUOLA ELEMENTARE E MEDIE</t>
  </si>
  <si>
    <t>COMUNE DI MONTEREALE VALCELLINA</t>
  </si>
  <si>
    <t>CENTRO SCOLASTICO UNIFICATO</t>
  </si>
  <si>
    <t>COMUNE DI MONTERIGGIONI</t>
  </si>
  <si>
    <t>SI</t>
  </si>
  <si>
    <t>SCUOLA MATERNA VIA CASE GIUBILEO</t>
  </si>
  <si>
    <t>COMUNE DI MONTICELLO CONTE OTTO</t>
  </si>
  <si>
    <t>SCUOLA PRIMARIA ZANELLA</t>
  </si>
  <si>
    <t>COMUNE DI MORGANO</t>
  </si>
  <si>
    <t>COMUNE DI MORLUPO</t>
  </si>
  <si>
    <t>SCUOLA MEDIA "DE MATTIA"</t>
  </si>
  <si>
    <t>COMUNE DI NOVE</t>
  </si>
  <si>
    <t>COMUNE DI NOVENTA DI PIAVE</t>
  </si>
  <si>
    <t>SCUOLA MEDIA MAZZINI</t>
  </si>
  <si>
    <t>COMUNE DI NOVENTA PADOVANA</t>
  </si>
  <si>
    <t>SCUOLA MEDIA "SANTINI"</t>
  </si>
  <si>
    <t>COMUNE DI ODERZO</t>
  </si>
  <si>
    <t>SCUOLA ELEMENTARE N. SAURO</t>
  </si>
  <si>
    <t>SCUOLA MEDIA AMALTEO</t>
  </si>
  <si>
    <t>SCUOLA ELEMENTARE "IL CIRCOLO"</t>
  </si>
  <si>
    <t>COMUNE DI ORIO LITTA</t>
  </si>
  <si>
    <t>COMUNE DI ORNAGO</t>
  </si>
  <si>
    <t>COMUNE DI OSIO SOPRA</t>
  </si>
  <si>
    <t>COMUNE DI PADERNO DUGNANO</t>
  </si>
  <si>
    <t>COMUNE DI PALU'</t>
  </si>
  <si>
    <t>SCUOLA ELEMENTARE BETTILI</t>
  </si>
  <si>
    <t>COMUNE DI PEGOGNAGA</t>
  </si>
  <si>
    <t>BOCCIODROMO</t>
  </si>
  <si>
    <t>COMUNE DI PESCAROLO ED UNITI</t>
  </si>
  <si>
    <t>COMUNE DI PIUBEGA</t>
  </si>
  <si>
    <t>COMUNE DI PIZZIGHETTONE</t>
  </si>
  <si>
    <t>COMUNE DI POFI</t>
  </si>
  <si>
    <t>FR</t>
  </si>
  <si>
    <t>COMUNE DI PONSO</t>
  </si>
  <si>
    <t>SCUOLA ELEMENTARE DI VIA ROSSELLE</t>
  </si>
  <si>
    <t>COMUNE DI PONTE DI PIAVE</t>
  </si>
  <si>
    <t>SCUOLA MEDIA VIA VERDI</t>
  </si>
  <si>
    <t>COMUNE DI PONTERANICA</t>
  </si>
  <si>
    <t>SCUOLA ELEMENTARE "LOTTO"</t>
  </si>
  <si>
    <t>COMUNE DI POPOLI</t>
  </si>
  <si>
    <t>PE</t>
  </si>
  <si>
    <t>CIMITERO</t>
  </si>
  <si>
    <t>COMUNE DI PORCIA</t>
  </si>
  <si>
    <t>SCUOLA MEDIA ZANELLA</t>
  </si>
  <si>
    <t>SEDE MUNICIPALE</t>
  </si>
  <si>
    <t>COMUNE DI PRALBOINO</t>
  </si>
  <si>
    <t>BS</t>
  </si>
  <si>
    <t>SCUOLA MEDIA ZASIO</t>
  </si>
  <si>
    <t>COMUNE DI PRESSANA</t>
  </si>
  <si>
    <t>SCUOLA ELEMENTARE "RIZZATO"</t>
  </si>
  <si>
    <t>COMUNE DI QUARTO D'ALTINO</t>
  </si>
  <si>
    <t>SCUOLA MEDIA "RONCALLI"</t>
  </si>
  <si>
    <t>COMUNE DI QUINTO VICENTINO</t>
  </si>
  <si>
    <t>ELEMENTARE DI VIA DEGLI EROI</t>
  </si>
  <si>
    <t>COMUNE DI RONCADE</t>
  </si>
  <si>
    <t>SCUOLA MEDIA "MARTIRI DELLA LIBERTA'"</t>
  </si>
  <si>
    <t>COMUNE DI SADALI</t>
  </si>
  <si>
    <t>CA</t>
  </si>
  <si>
    <t>COMUNE DI SALERANO SUL LAMBRO</t>
  </si>
  <si>
    <t>SCUOLA RODARI</t>
  </si>
  <si>
    <t>COMUNE DI SALGAREDA</t>
  </si>
  <si>
    <t>SCUOLA ELEMENTARE CAMPODIPIETRA</t>
  </si>
  <si>
    <t>COMUNE DI SAN COLOMBANO AL LAMBRO</t>
  </si>
  <si>
    <t>COMUNE DI SAN GIACOMO DELLE SEGNATE</t>
  </si>
  <si>
    <t>SCUOLA MEDIA VIA DELLA PACE</t>
  </si>
  <si>
    <t>COMUNE DI SAN GIORGIO DELLA RICHINVELDA</t>
  </si>
  <si>
    <t>COMUNE DI SAN GIORGIO DI MANTOVA</t>
  </si>
  <si>
    <t>PALESTRA SCUOLE ELEMENTARI</t>
  </si>
  <si>
    <t>COMUNE DI SAN MARTINO IN STRADA</t>
  </si>
  <si>
    <t>COMUNE DI SAN ROCCO AL PORTO</t>
  </si>
  <si>
    <t>COMUNE DI SAN STINO DI LIVENZA</t>
  </si>
  <si>
    <t>SCUOLA MEDIA "TONIOLO"</t>
  </si>
  <si>
    <t>COMUNE DI SANDRIGO</t>
  </si>
  <si>
    <t>PALESTRA SCUOLA MEDIA ZANELLA</t>
  </si>
  <si>
    <t>COMUNE DI SANGUINETTO</t>
  </si>
  <si>
    <t>FABBRICATO CAMPO DA CALCIO</t>
  </si>
  <si>
    <t>COMUNE DI SANT'ANGELO IN VADO</t>
  </si>
  <si>
    <t>COMUNE DI SANT'EUSANIO DEL SANGRO</t>
  </si>
  <si>
    <t>CH</t>
  </si>
  <si>
    <t>SCUOLA</t>
  </si>
  <si>
    <t>COMUNE DI SARCEDO</t>
  </si>
  <si>
    <t>SEDE PROTEZIONE CIVILE</t>
  </si>
  <si>
    <t>COMUNE DI SAVIGNANO SUL RUBICONE</t>
  </si>
  <si>
    <t>SCUOLA MEDIA "G. CESARE"</t>
  </si>
  <si>
    <t>COMUNE DI SCHIVENOGLIA</t>
  </si>
  <si>
    <t>COMUNE DI SEDICO</t>
  </si>
  <si>
    <t>PALAZZETTO MAS</t>
  </si>
  <si>
    <t>PALESTRA SCUOLA MEDIA</t>
  </si>
  <si>
    <t>COMUNE DI SEREN DEL GRAPPA</t>
  </si>
  <si>
    <t>SCUOLA ELEMENTARE BUZZATI</t>
  </si>
  <si>
    <t>COMUNE DI SETTALA</t>
  </si>
  <si>
    <t>COMUNE DI SEULO</t>
  </si>
  <si>
    <t>CENTRO ANZIANI</t>
  </si>
  <si>
    <t>PALESTRA 1</t>
  </si>
  <si>
    <t>PALESTRA 2</t>
  </si>
  <si>
    <t>SCUOLA MATERNA "S. ALLENDE"</t>
  </si>
  <si>
    <t>COMUNE DI SOLFERINO</t>
  </si>
  <si>
    <t>COMUNE DI SOMMA LOMBARDO</t>
  </si>
  <si>
    <t>SCUOLA MEDIA DA VINCI</t>
  </si>
  <si>
    <t>COMUNE DI SOMMACAMPAGNA</t>
  </si>
  <si>
    <t>CENTRO SOCIALE CASELLE</t>
  </si>
  <si>
    <t>COMUNE DI SOVERE</t>
  </si>
  <si>
    <t>SCUOLA MATERNA RISCALDINI</t>
  </si>
  <si>
    <t>COMUNE DI TAGGIA</t>
  </si>
  <si>
    <t>SCUOLA ELEMENTARE LEVA'</t>
  </si>
  <si>
    <t>SCUOLA SOLERI</t>
  </si>
  <si>
    <t>COMUNE DI TEOLO</t>
  </si>
  <si>
    <t>SCUOLA VILLA DEL BOSCO</t>
  </si>
  <si>
    <t>COMUNE DI THIENE</t>
  </si>
  <si>
    <t>SCUOLA ELEMENTARE COLLODI</t>
  </si>
  <si>
    <t>SCUOLA ELEMENTARE TALIN</t>
  </si>
  <si>
    <t>COMUNE DI TRESIGALLO</t>
  </si>
  <si>
    <t>FE</t>
  </si>
  <si>
    <t>COMUNE DI TREVISO</t>
  </si>
  <si>
    <t>SCUOLA PRIMARIA FANNA</t>
  </si>
  <si>
    <t>SCUOLA MEDIA MANTEGNA</t>
  </si>
  <si>
    <t>SCUOLA MEDIA FELISSENT</t>
  </si>
  <si>
    <t>SCUOLA ELEMENTARE CARDUCCI</t>
  </si>
  <si>
    <t>SCUOLA ELEMENTARE CARRER</t>
  </si>
  <si>
    <t>SCUOLA ELEMENTARE PRIMO MAGGIO</t>
  </si>
  <si>
    <t>SCUOLA ELEMENTARE SAN GIOVANNI BOSCO</t>
  </si>
  <si>
    <t>SCUOLA ELEMENTARE TOMMASEO</t>
  </si>
  <si>
    <t>SCUOLA ELEMENTARE VITTORINO DA FELTRE</t>
  </si>
  <si>
    <t>SCUOLA MEDIA COLETTI</t>
  </si>
  <si>
    <t>COMUNE DI USSASSAI</t>
  </si>
  <si>
    <t>OG</t>
  </si>
  <si>
    <t>COMUNE DI VALDIDENTRO</t>
  </si>
  <si>
    <t>SO</t>
  </si>
  <si>
    <t>COMUNE DI VALLECROSIA</t>
  </si>
  <si>
    <t>DEPURATORE COMUNALE</t>
  </si>
  <si>
    <t>COMUNE DI VEDANO OLONA</t>
  </si>
  <si>
    <t>SCUOLA MEDIA PIAZZA DEL POPOLO</t>
  </si>
  <si>
    <t>COMUNE DI VEDELAGO</t>
  </si>
  <si>
    <t>SCUOLA PRIMARIA "G. SARTO"</t>
  </si>
  <si>
    <t>COMUNE DI VENIANO</t>
  </si>
  <si>
    <t>CO</t>
  </si>
  <si>
    <t>COMUNE DI VESCOVATO</t>
  </si>
  <si>
    <t>SCUOLA ELEMENTARE - PIAZZA EUROPA</t>
  </si>
  <si>
    <t>SCUOLA PRIMARIA UGO FOSCOLO</t>
  </si>
  <si>
    <t>COMUNE DI VILLASANTA</t>
  </si>
  <si>
    <t xml:space="preserve">SCUOLA ELEMENTARE "A. VILLA" </t>
  </si>
  <si>
    <t>COMUNE DI VOLPAGO DEL MONTELLO</t>
  </si>
  <si>
    <t>SCUOLA MEDIA VIA PRETI 3</t>
  </si>
  <si>
    <t>COMUNE DI VOLVERA</t>
  </si>
  <si>
    <t>SCUOLA MEDIA CAMPANA</t>
  </si>
  <si>
    <t>COMUNE DI ZAGAROLO</t>
  </si>
  <si>
    <t>SCUOLA ELEMENTARE VALLE MARTELLA</t>
  </si>
  <si>
    <t>COMUNE DI ZANE'</t>
  </si>
  <si>
    <t>COMUNE DI ZELO BUON PERSICO</t>
  </si>
  <si>
    <t>SCUOLA MEDIA VIA F.LLI CERVI</t>
  </si>
  <si>
    <t>COMUNE DI ZIMELLA</t>
  </si>
  <si>
    <t>SCUOLA SECONDARIA VIA PASCOLI</t>
  </si>
  <si>
    <t>COMUNE DI ZOPPOLA</t>
  </si>
  <si>
    <t>COMANDO VIGILI URBANI (SCUOLA ELEMENTARE)</t>
  </si>
  <si>
    <t>PROVINCIA DI VICENZA</t>
  </si>
  <si>
    <t>ISTITUTO "CANOVA"</t>
  </si>
  <si>
    <t>ISTITUTO "GARBIN"</t>
  </si>
  <si>
    <t>ISTITUTO "LAMPERTICO"</t>
  </si>
  <si>
    <t>ISTITUTO "ROSSI"</t>
  </si>
  <si>
    <t>ISTITUTO "MARZOTTO"</t>
  </si>
  <si>
    <t>ISTITUTO "CECCATO"</t>
  </si>
  <si>
    <t>ITIS GALILEI 2</t>
  </si>
  <si>
    <t>ITIS DE PRETTO</t>
  </si>
  <si>
    <t>IPSIA GARBIN</t>
  </si>
  <si>
    <t>IPSIA SCOTTON</t>
  </si>
  <si>
    <t>LICEO BROCCHI</t>
  </si>
  <si>
    <t>ISTITUTO FERMI</t>
  </si>
  <si>
    <t>ITIS GALILEI 1</t>
  </si>
  <si>
    <t>CONNESSIONE</t>
  </si>
  <si>
    <t>n. MODULI</t>
  </si>
  <si>
    <t>SUPERFICE FOTOVOLTAICA</t>
  </si>
  <si>
    <t>PRODUZIONE 2019</t>
  </si>
  <si>
    <t>POTENZA MODULI</t>
  </si>
  <si>
    <t>n. INVERTER</t>
  </si>
  <si>
    <t>POTENZA INVERTER</t>
  </si>
  <si>
    <t>2 + 1</t>
  </si>
  <si>
    <t>19,2 kW</t>
  </si>
  <si>
    <t>59,8 kW</t>
  </si>
  <si>
    <t>19,8 kW</t>
  </si>
  <si>
    <t>52,44 kW</t>
  </si>
  <si>
    <t>19,95 kW</t>
  </si>
  <si>
    <t>17,94 kW</t>
  </si>
  <si>
    <t>34,96 kW</t>
  </si>
  <si>
    <t>19,32 kW</t>
  </si>
  <si>
    <t>64,4 kW</t>
  </si>
  <si>
    <t>14,875 kW</t>
  </si>
  <si>
    <t>17,85 kW</t>
  </si>
  <si>
    <t>9,2 kW</t>
  </si>
  <si>
    <t>19,78 kW</t>
  </si>
  <si>
    <t>15,12 kW</t>
  </si>
  <si>
    <t>19,68 kW</t>
  </si>
  <si>
    <t>96,14 kW</t>
  </si>
  <si>
    <t>13,8 kW</t>
  </si>
  <si>
    <t>15,75 kW</t>
  </si>
  <si>
    <t>16,56 kW</t>
  </si>
  <si>
    <t>11,04 kW</t>
  </si>
  <si>
    <t>15,18 kW</t>
  </si>
  <si>
    <t>11,96 kW</t>
  </si>
  <si>
    <t>50,6 kW</t>
  </si>
  <si>
    <t>8,28 kW</t>
  </si>
  <si>
    <t>18,4 kW</t>
  </si>
  <si>
    <t>99,36 kW</t>
  </si>
  <si>
    <t>17,82 kW</t>
  </si>
  <si>
    <t>48,07 kW</t>
  </si>
  <si>
    <t>9,975 kW</t>
  </si>
  <si>
    <t>6,44 kW</t>
  </si>
  <si>
    <t>10,35 kW</t>
  </si>
  <si>
    <t>31,28 kW</t>
  </si>
  <si>
    <t>10,56 kW</t>
  </si>
  <si>
    <t>9,12 kW</t>
  </si>
  <si>
    <t>20 kW</t>
  </si>
  <si>
    <t>7,8 kW</t>
  </si>
  <si>
    <t>15 + 20 kW</t>
  </si>
  <si>
    <t>6 kW</t>
  </si>
  <si>
    <t>10 kW</t>
  </si>
  <si>
    <t>30 kW</t>
  </si>
  <si>
    <t>6,4 kW</t>
  </si>
  <si>
    <t>4 kW</t>
  </si>
  <si>
    <t>4 + 3 + 15 kW</t>
  </si>
  <si>
    <t>100 kW</t>
  </si>
  <si>
    <t>60 kW</t>
  </si>
  <si>
    <t>50 kW</t>
  </si>
  <si>
    <t>20k kW</t>
  </si>
  <si>
    <t>3 kW</t>
  </si>
  <si>
    <t>5 kW</t>
  </si>
  <si>
    <t>7 kW</t>
  </si>
  <si>
    <t>136 mq</t>
  </si>
  <si>
    <t>442 mq</t>
  </si>
  <si>
    <t>187 mq</t>
  </si>
  <si>
    <t>387,6 mq</t>
  </si>
  <si>
    <t>193,8 mq</t>
  </si>
  <si>
    <t>132,6 mq</t>
  </si>
  <si>
    <t>258,4 mq</t>
  </si>
  <si>
    <t>476 mq</t>
  </si>
  <si>
    <t>144,5 mq</t>
  </si>
  <si>
    <t>173,4 mq</t>
  </si>
  <si>
    <t>68 mq</t>
  </si>
  <si>
    <t>146,2 mq</t>
  </si>
  <si>
    <t>142,8 mq</t>
  </si>
  <si>
    <t>139,4 mq</t>
  </si>
  <si>
    <t>714 mq</t>
  </si>
  <si>
    <t>102 mq</t>
  </si>
  <si>
    <t>153 mq</t>
  </si>
  <si>
    <t>122,4 mq</t>
  </si>
  <si>
    <t>81,6 mq</t>
  </si>
  <si>
    <t>112,2 mq</t>
  </si>
  <si>
    <t>88,4 mq</t>
  </si>
  <si>
    <t>374 mq</t>
  </si>
  <si>
    <t>78,2 mq</t>
  </si>
  <si>
    <t>180,2 mq</t>
  </si>
  <si>
    <t>734,4 mq</t>
  </si>
  <si>
    <t>168,3 mq</t>
  </si>
  <si>
    <t>355,3 mq</t>
  </si>
  <si>
    <t>96,9 mq</t>
  </si>
  <si>
    <t>47,6 mq</t>
  </si>
  <si>
    <t>134,3 mq</t>
  </si>
  <si>
    <t>76,5 mq</t>
  </si>
  <si>
    <t>231,2 mq</t>
  </si>
  <si>
    <t>74,8 mq</t>
  </si>
  <si>
    <t>64,6 mq</t>
  </si>
  <si>
    <t>141,1 mq</t>
  </si>
  <si>
    <t>736,1 mq</t>
  </si>
  <si>
    <t>PRODUZIONE 2017</t>
  </si>
  <si>
    <t>PRODUZIONE 2018</t>
  </si>
  <si>
    <t>PRODUZIONE 2020</t>
  </si>
  <si>
    <t>Valore Impianto</t>
  </si>
  <si>
    <t>MARCA E MODELLO MODULI</t>
  </si>
  <si>
    <t>MARCA E MODELLO INVERTER</t>
  </si>
  <si>
    <t>CONTO ENERGIA</t>
  </si>
  <si>
    <t>FINE INCENTIVO</t>
  </si>
  <si>
    <t>PRODUZIONE PVGIS STIMATA</t>
  </si>
  <si>
    <t>AUTOCONSUMO 2022 kWh</t>
  </si>
  <si>
    <t>AUTOCONSUMO 2022 %</t>
  </si>
  <si>
    <t>2° CONTO ENERGIA</t>
  </si>
  <si>
    <t>3° CONTO ENERGIA</t>
  </si>
  <si>
    <t>4° CONTO ENERGIA</t>
  </si>
  <si>
    <t>TARIFFA INCENTIVANTE €/kWh</t>
  </si>
  <si>
    <t>OMRON KP40G</t>
  </si>
  <si>
    <t>PRODUZIONE 2022 - GSE</t>
  </si>
  <si>
    <t>REFUSOL 802R010</t>
  </si>
  <si>
    <t xml:space="preserve"> 17/09/2009</t>
  </si>
  <si>
    <t xml:space="preserve"> 17/09/2029</t>
  </si>
  <si>
    <t>SUNTECH STP175S-24/A</t>
  </si>
  <si>
    <t>ND</t>
  </si>
  <si>
    <t>OVIERA SOLAR OS230P230WPOLICRISTALLINO</t>
  </si>
  <si>
    <t>SUNTECH STP180S24AC</t>
  </si>
  <si>
    <t>YOHKON YE6220P230WSILICIOPOLICRISTRAL</t>
  </si>
  <si>
    <t>SHINE SOLAR SSM230P</t>
  </si>
  <si>
    <t>OMRON KP40G-OD-1</t>
  </si>
  <si>
    <t>SUNTECH STP175S24AC</t>
  </si>
  <si>
    <t xml:space="preserve">FRONIUS PRIMO </t>
  </si>
  <si>
    <t xml:space="preserve"> 25/03/2009</t>
  </si>
  <si>
    <t xml:space="preserve"> 25/03/2029</t>
  </si>
  <si>
    <t>SANTERNO SUNWAY M XR 6400</t>
  </si>
  <si>
    <t>FRONIUS PRIMO</t>
  </si>
  <si>
    <t>SUNGROW SG10KTL</t>
  </si>
  <si>
    <t>SUNGROW SG4KTL + SG3KTL + SG15KTL</t>
  </si>
  <si>
    <t>FRONIUS PRIMO + FRONIUS PRIMO + SANTERNO SUNWAY M XR 6400</t>
  </si>
  <si>
    <t>FRONIUS PRIMO + SANTERNO SUNWAY + M XR 6400 + SANTERNO SUNWAY M XR 6400</t>
  </si>
  <si>
    <t>OMRON KP40G-OD-1 + OMRON KP40G-OD-2 + OMRON KP40G-OD-3</t>
  </si>
  <si>
    <t>OMRON KP40G-OD-1 + KP40G-OD-3 + KP40G-OD-2</t>
  </si>
  <si>
    <t xml:space="preserve">FRONIUS PRIMO + SANTERNO SUNWAYMXR                  </t>
  </si>
  <si>
    <t xml:space="preserve">FRONIUS PRIMO + FRONIUS PRIMO + SUNGROW SG3KTL </t>
  </si>
  <si>
    <t>FRONIUS PRIMO  + SANTERNO SUNWAY M XR 6400 + SANTERNO SUNWAY M XR 6400</t>
  </si>
  <si>
    <t>6 + 6,4 + 6,4 kW</t>
  </si>
  <si>
    <t xml:space="preserve">FRONIUS PRIMO + FRONIUS PRIMO + SANTERNO SUNWAY M XR 6400 </t>
  </si>
  <si>
    <t>6 + 6 + 6,4 kW</t>
  </si>
  <si>
    <t>FRONIUS SYMO + SUNGROW SG10KTL</t>
  </si>
  <si>
    <t>KWPOWER KWP230P</t>
  </si>
  <si>
    <t>FRONIUS SYMO</t>
  </si>
  <si>
    <t>REFUSOL 802R020</t>
  </si>
  <si>
    <t>OVIERA SOLAR OS240P240WPOLICRISTALLINO</t>
  </si>
  <si>
    <t>FUTURASUN FU325MNEXT</t>
  </si>
  <si>
    <t>TAGLIA INIZIALE</t>
  </si>
  <si>
    <t>Taglia
Impianto attuale</t>
  </si>
  <si>
    <t>IMMISSIONE 2022</t>
  </si>
  <si>
    <t>VENETO</t>
  </si>
  <si>
    <t>MARCHE</t>
  </si>
  <si>
    <t>LOMBARDIA</t>
  </si>
  <si>
    <t>OMRON KP40G-OD-1 + KP40G-OD-2 + KP40G-OD-3 + KP40G-OD-4</t>
  </si>
  <si>
    <t>REFUSOL 020K</t>
  </si>
  <si>
    <t>SUNGROW SG10KTL</t>
  </si>
  <si>
    <t>FRONIUS SYMO + AURORA</t>
  </si>
  <si>
    <t>LAZIO</t>
  </si>
  <si>
    <t>SCHLAFER SCH230P60</t>
  </si>
  <si>
    <t>SUNGROW SG10KTL + FRONIUS SYMO</t>
  </si>
  <si>
    <t>SUNMASTER QS 6400</t>
  </si>
  <si>
    <t>5,2 kW</t>
  </si>
  <si>
    <t>SANTERNO SUNWAY M XR 7800 + FRONIUS PRIMO + FRONIUS PRIMO</t>
  </si>
  <si>
    <t>7,8+6+6 kW</t>
  </si>
  <si>
    <t>6+6+7,8 kW</t>
  </si>
  <si>
    <t>FRONIUS PRIMO + FRONIUS PRIMO + SANTERNO SUNWAY M XR 7800</t>
  </si>
  <si>
    <t>OMRON KP40</t>
  </si>
  <si>
    <t xml:space="preserve"> 23/12/2009</t>
  </si>
  <si>
    <t xml:space="preserve"> 15/04/2009</t>
  </si>
  <si>
    <t>FRONIUS PRIMO + SANTERNO SUNWAY M XR 7800 + SANTERNO SUNWAY M XR 7800</t>
  </si>
  <si>
    <t>6+7,8+7,8 kW</t>
  </si>
  <si>
    <t>UMBRIA</t>
  </si>
  <si>
    <t xml:space="preserve">SCUOLA ELEMENTARE </t>
  </si>
  <si>
    <t xml:space="preserve"> 23/12/2029</t>
  </si>
  <si>
    <t>SUNGROW SG10KTL + FRONIUS SYMO</t>
  </si>
  <si>
    <t>BONFIGLIOLI RPS 450-030</t>
  </si>
  <si>
    <t>BONFIGLIOLI RPS450060IT00000</t>
  </si>
  <si>
    <t>OVIERA OS230P - 230 W POLICRISTALLINO</t>
  </si>
  <si>
    <t>3X FRONIUS PRIMO + AEG PV10</t>
  </si>
  <si>
    <t>2X FRONIUS SYMO + MASTERVOLT CS15TL</t>
  </si>
  <si>
    <t>KWPOWER KWP230P </t>
  </si>
  <si>
    <t>BONFIGLIOLI BONFIGLIOLI</t>
  </si>
  <si>
    <t>LIGURIA</t>
  </si>
  <si>
    <t>SARDEGNA</t>
  </si>
  <si>
    <t>TOSCANA</t>
  </si>
  <si>
    <t>PIEMONTE</t>
  </si>
  <si>
    <t>FRIULI</t>
  </si>
  <si>
    <t>ABRUZZO</t>
  </si>
  <si>
    <t>SICILIA</t>
  </si>
  <si>
    <t xml:space="preserve">UBICAZIONE IMPIANTO EDIFICIO </t>
  </si>
  <si>
    <t>PRODUZIONE 2021 - GSE</t>
  </si>
  <si>
    <t>FRONIUS SYMO 20</t>
  </si>
  <si>
    <t xml:space="preserve">REFUSOL 802R010 </t>
  </si>
  <si>
    <t>FRONIUS SYMO 20.0-3-M</t>
  </si>
  <si>
    <t>FRONIUS PRIMO 6</t>
  </si>
  <si>
    <t xml:space="preserve">FRONIUS PRIMO 6 </t>
  </si>
  <si>
    <t>SOLARMAX 30HT4</t>
  </si>
  <si>
    <t>COMUNE DI SISSA TRE CASALI</t>
  </si>
  <si>
    <t>0,352 tariffa onnicomprensiva, 0,207 tariffa autoconsumo</t>
  </si>
  <si>
    <t>SANTERNO SUNWAY M XR</t>
  </si>
  <si>
    <t>NOTE CHECK-UP</t>
  </si>
  <si>
    <t>impianto dismesso per temporale</t>
  </si>
  <si>
    <t>12/7 provato a fare checkup ma assenza di corrente per cantiere in corso bisogna tornare</t>
  </si>
  <si>
    <t>REGIONE</t>
  </si>
  <si>
    <t>EMILIA ROMAGNA</t>
  </si>
  <si>
    <t>SCUOLA MEDIA  MILANI</t>
  </si>
  <si>
    <t xml:space="preserve"> EX ISTITUTO "DA VINCI" MASOTTO</t>
  </si>
  <si>
    <t>?</t>
  </si>
  <si>
    <t>OVIERA SOLAR OS230P</t>
  </si>
  <si>
    <t>AEG PV 33 IT</t>
  </si>
  <si>
    <t>BONFIGLIOLI RPS 450-120</t>
  </si>
  <si>
    <t>BONFIGLIOLI RPS450-060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</si>
</sst>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4" fontId="0" fillId="0" borderId="0" xfId="2" applyFont="1"/>
    <xf numFmtId="44" fontId="1" fillId="2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Normale" xfId="0" builtinId="0"/>
    <cellStyle name="Normale 2" xfId="1" xr:uid="{00000000-0005-0000-0000-000001000000}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2"/>
  <sheetViews>
    <sheetView tabSelected="1" zoomScale="115" zoomScaleNormal="115" workbookViewId="0">
      <pane ySplit="1" topLeftCell="A2" activePane="bottomLeft" state="frozen"/>
      <selection activeCell="B4" sqref="B4"/>
      <selection pane="bottomLeft" activeCell="AD1" sqref="AD1:AD1048576"/>
    </sheetView>
  </sheetViews>
  <sheetFormatPr defaultRowHeight="15" x14ac:dyDescent="0.25"/>
  <cols>
    <col min="1" max="1" width="35.5703125" style="3" bestFit="1" customWidth="1"/>
    <col min="2" max="2" width="5" bestFit="1" customWidth="1"/>
    <col min="3" max="3" width="37.7109375" style="4" bestFit="1" customWidth="1"/>
    <col min="4" max="4" width="11.5703125" style="4" bestFit="1" customWidth="1"/>
    <col min="5" max="5" width="12.7109375" customWidth="1"/>
    <col min="6" max="6" width="12" style="6" bestFit="1" customWidth="1"/>
    <col min="7" max="7" width="26" style="5" bestFit="1" customWidth="1"/>
    <col min="8" max="8" width="18" style="5" customWidth="1"/>
    <col min="9" max="9" width="11.5703125" style="5" bestFit="1" customWidth="1"/>
    <col min="10" max="11" width="11.5703125" style="5" customWidth="1"/>
    <col min="12" max="12" width="9.85546875" style="6" customWidth="1"/>
    <col min="13" max="13" width="8.140625" style="5" bestFit="1" customWidth="1"/>
    <col min="14" max="14" width="7" style="5" bestFit="1" customWidth="1"/>
    <col min="15" max="15" width="9.5703125" style="5" customWidth="1"/>
    <col min="16" max="16" width="13.140625" style="5" bestFit="1" customWidth="1"/>
    <col min="17" max="17" width="8.85546875" bestFit="1" customWidth="1"/>
    <col min="18" max="18" width="9.42578125" bestFit="1" customWidth="1"/>
    <col min="19" max="19" width="10.140625" style="5" bestFit="1" customWidth="1"/>
    <col min="20" max="22" width="9.42578125" bestFit="1" customWidth="1"/>
    <col min="23" max="24" width="9.42578125" customWidth="1"/>
    <col min="25" max="26" width="11.42578125" customWidth="1"/>
    <col min="27" max="27" width="12.140625" customWidth="1"/>
    <col min="28" max="28" width="12.28515625" customWidth="1"/>
    <col min="29" max="29" width="11.140625" customWidth="1"/>
  </cols>
  <sheetData>
    <row r="1" spans="1:29" ht="33.75" customHeight="1" x14ac:dyDescent="0.25">
      <c r="A1" s="1" t="s">
        <v>0</v>
      </c>
      <c r="B1" s="2" t="s">
        <v>1</v>
      </c>
      <c r="C1" s="1" t="s">
        <v>562</v>
      </c>
      <c r="D1" s="1" t="s">
        <v>576</v>
      </c>
      <c r="E1" s="2" t="s">
        <v>520</v>
      </c>
      <c r="F1" s="7" t="s">
        <v>472</v>
      </c>
      <c r="G1" s="1" t="s">
        <v>375</v>
      </c>
      <c r="H1" s="1" t="s">
        <v>573</v>
      </c>
      <c r="I1" s="1" t="s">
        <v>475</v>
      </c>
      <c r="J1" s="1" t="s">
        <v>476</v>
      </c>
      <c r="K1" s="1" t="s">
        <v>483</v>
      </c>
      <c r="L1" s="7" t="s">
        <v>473</v>
      </c>
      <c r="M1" s="1" t="s">
        <v>376</v>
      </c>
      <c r="N1" s="1" t="s">
        <v>379</v>
      </c>
      <c r="O1" s="1" t="s">
        <v>521</v>
      </c>
      <c r="P1" s="7" t="s">
        <v>474</v>
      </c>
      <c r="Q1" s="1" t="s">
        <v>380</v>
      </c>
      <c r="R1" s="1" t="s">
        <v>381</v>
      </c>
      <c r="S1" s="1" t="s">
        <v>377</v>
      </c>
      <c r="T1" s="1" t="s">
        <v>469</v>
      </c>
      <c r="U1" s="1" t="s">
        <v>470</v>
      </c>
      <c r="V1" s="1" t="s">
        <v>378</v>
      </c>
      <c r="W1" s="1" t="s">
        <v>471</v>
      </c>
      <c r="X1" s="1" t="s">
        <v>563</v>
      </c>
      <c r="Y1" s="1" t="s">
        <v>485</v>
      </c>
      <c r="Z1" s="1" t="s">
        <v>522</v>
      </c>
      <c r="AA1" s="1" t="s">
        <v>478</v>
      </c>
      <c r="AB1" s="1" t="s">
        <v>479</v>
      </c>
      <c r="AC1" s="1" t="s">
        <v>477</v>
      </c>
    </row>
    <row r="2" spans="1:29" ht="24" customHeight="1" x14ac:dyDescent="0.25">
      <c r="A2" s="10" t="s">
        <v>263</v>
      </c>
      <c r="B2" s="11" t="s">
        <v>264</v>
      </c>
      <c r="C2" s="12" t="s">
        <v>27</v>
      </c>
      <c r="D2" s="12" t="s">
        <v>556</v>
      </c>
      <c r="E2" s="13" t="s">
        <v>412</v>
      </c>
      <c r="F2" s="8">
        <f t="shared" ref="F2:F64" si="0">O2*1000</f>
        <v>6440</v>
      </c>
      <c r="G2" s="14">
        <v>40470</v>
      </c>
      <c r="H2" s="12"/>
      <c r="I2" s="12" t="s">
        <v>480</v>
      </c>
      <c r="J2" s="18"/>
      <c r="K2" s="12"/>
      <c r="L2" s="12"/>
      <c r="M2" s="11">
        <v>28</v>
      </c>
      <c r="N2" s="11">
        <v>230</v>
      </c>
      <c r="O2" s="11">
        <f>N2*M2/1000</f>
        <v>6.44</v>
      </c>
      <c r="P2" s="11"/>
      <c r="Q2" s="11">
        <v>2</v>
      </c>
      <c r="R2" s="11" t="s">
        <v>430</v>
      </c>
      <c r="S2" s="11" t="s">
        <v>461</v>
      </c>
      <c r="T2" s="15">
        <v>7743</v>
      </c>
      <c r="U2" s="15">
        <v>7027</v>
      </c>
      <c r="V2" s="15">
        <v>7180</v>
      </c>
      <c r="W2" s="16">
        <v>7565</v>
      </c>
      <c r="X2" s="16">
        <v>5551.18</v>
      </c>
      <c r="Y2" s="16">
        <v>437.41</v>
      </c>
      <c r="Z2" s="16">
        <v>38.49</v>
      </c>
      <c r="AA2" s="16">
        <f t="shared" ref="AA2" si="1">Y2-Z2</f>
        <v>398.92</v>
      </c>
      <c r="AB2" s="9">
        <f t="shared" ref="AB2" si="2">AA2/Y2</f>
        <v>0.91200475526393998</v>
      </c>
      <c r="AC2" s="16">
        <f>1266*O2</f>
        <v>8153.0400000000009</v>
      </c>
    </row>
    <row r="3" spans="1:29" ht="24" customHeight="1" x14ac:dyDescent="0.25">
      <c r="A3" s="10" t="s">
        <v>170</v>
      </c>
      <c r="B3" s="11" t="s">
        <v>99</v>
      </c>
      <c r="C3" s="12" t="s">
        <v>27</v>
      </c>
      <c r="D3" s="12" t="s">
        <v>523</v>
      </c>
      <c r="E3" s="13" t="s">
        <v>406</v>
      </c>
      <c r="F3" s="8">
        <f t="shared" si="0"/>
        <v>8280</v>
      </c>
      <c r="G3" s="14">
        <v>40672</v>
      </c>
      <c r="H3" s="17"/>
      <c r="I3" s="12" t="s">
        <v>481</v>
      </c>
      <c r="J3" s="14">
        <v>47977</v>
      </c>
      <c r="K3" s="12">
        <v>0.378</v>
      </c>
      <c r="L3" s="12" t="s">
        <v>492</v>
      </c>
      <c r="M3" s="11">
        <v>46</v>
      </c>
      <c r="N3" s="11">
        <v>180</v>
      </c>
      <c r="O3" s="11">
        <f t="shared" ref="O3:O64" si="3">N3*M3/1000</f>
        <v>8.2799999999999994</v>
      </c>
      <c r="P3" s="11" t="s">
        <v>484</v>
      </c>
      <c r="Q3" s="11">
        <v>2</v>
      </c>
      <c r="R3" s="11" t="s">
        <v>424</v>
      </c>
      <c r="S3" s="11" t="s">
        <v>455</v>
      </c>
      <c r="T3" s="15">
        <v>9353</v>
      </c>
      <c r="U3" s="15">
        <v>8415</v>
      </c>
      <c r="V3" s="15">
        <v>8451</v>
      </c>
      <c r="W3" s="16">
        <v>8858</v>
      </c>
      <c r="X3" s="16">
        <v>8503</v>
      </c>
      <c r="Y3" s="16">
        <v>9155</v>
      </c>
      <c r="Z3" s="16">
        <v>6811.4480000000003</v>
      </c>
      <c r="AA3" s="16">
        <f t="shared" ref="AA3:AA57" si="4">Y3-Z3</f>
        <v>2343.5519999999997</v>
      </c>
      <c r="AB3" s="9">
        <f t="shared" ref="AB3:AB57" si="5">AA3/Y3</f>
        <v>0.25598601856908787</v>
      </c>
      <c r="AC3" s="16">
        <f>1100*O3</f>
        <v>9108</v>
      </c>
    </row>
    <row r="4" spans="1:29" ht="24" customHeight="1" x14ac:dyDescent="0.25">
      <c r="A4" s="10" t="s">
        <v>335</v>
      </c>
      <c r="B4" s="11" t="s">
        <v>64</v>
      </c>
      <c r="C4" s="12" t="s">
        <v>336</v>
      </c>
      <c r="D4" s="12" t="s">
        <v>555</v>
      </c>
      <c r="E4" s="13" t="s">
        <v>416</v>
      </c>
      <c r="F4" s="8">
        <f t="shared" si="0"/>
        <v>9120</v>
      </c>
      <c r="G4" s="14">
        <v>41192</v>
      </c>
      <c r="H4" s="17"/>
      <c r="I4" s="12" t="s">
        <v>482</v>
      </c>
      <c r="J4" s="14">
        <v>48497</v>
      </c>
      <c r="K4" s="12">
        <v>0.22700000000000001</v>
      </c>
      <c r="L4" s="12" t="s">
        <v>518</v>
      </c>
      <c r="M4" s="11">
        <v>38</v>
      </c>
      <c r="N4" s="11">
        <v>240</v>
      </c>
      <c r="O4" s="11">
        <f t="shared" si="3"/>
        <v>9.1199999999999992</v>
      </c>
      <c r="P4" s="11" t="s">
        <v>565</v>
      </c>
      <c r="Q4" s="11">
        <v>1</v>
      </c>
      <c r="R4" s="11" t="s">
        <v>421</v>
      </c>
      <c r="S4" s="11" t="s">
        <v>466</v>
      </c>
      <c r="T4" s="15">
        <v>13594</v>
      </c>
      <c r="U4" s="15">
        <v>12430</v>
      </c>
      <c r="V4" s="15">
        <v>13467</v>
      </c>
      <c r="W4" s="16">
        <v>13497</v>
      </c>
      <c r="X4" s="16">
        <v>13091.37</v>
      </c>
      <c r="Y4" s="16">
        <v>13260.56</v>
      </c>
      <c r="Z4" s="16">
        <v>13116.116</v>
      </c>
      <c r="AA4" s="16">
        <f t="shared" si="4"/>
        <v>144.44399999999951</v>
      </c>
      <c r="AB4" s="9">
        <f t="shared" si="5"/>
        <v>1.0892752643930536E-2</v>
      </c>
      <c r="AC4" s="16">
        <f>O4*1140</f>
        <v>10396.799999999999</v>
      </c>
    </row>
    <row r="5" spans="1:29" ht="24" customHeight="1" x14ac:dyDescent="0.25">
      <c r="A5" s="10" t="s">
        <v>48</v>
      </c>
      <c r="B5" s="11" t="s">
        <v>23</v>
      </c>
      <c r="C5" s="12" t="s">
        <v>27</v>
      </c>
      <c r="D5" s="12" t="s">
        <v>523</v>
      </c>
      <c r="E5" s="13" t="s">
        <v>394</v>
      </c>
      <c r="F5" s="8">
        <f t="shared" si="0"/>
        <v>9200</v>
      </c>
      <c r="G5" s="14">
        <v>41078</v>
      </c>
      <c r="H5" s="12"/>
      <c r="I5" s="12" t="s">
        <v>482</v>
      </c>
      <c r="J5" s="18"/>
      <c r="K5" s="12"/>
      <c r="L5" s="12"/>
      <c r="M5" s="11">
        <v>40</v>
      </c>
      <c r="N5" s="11">
        <v>230</v>
      </c>
      <c r="O5" s="11">
        <f t="shared" si="3"/>
        <v>9.1999999999999993</v>
      </c>
      <c r="P5" s="11"/>
      <c r="Q5" s="11">
        <v>1</v>
      </c>
      <c r="R5" s="11" t="s">
        <v>421</v>
      </c>
      <c r="S5" s="11" t="s">
        <v>443</v>
      </c>
      <c r="T5" s="15">
        <v>10531</v>
      </c>
      <c r="U5" s="15">
        <v>9865</v>
      </c>
      <c r="V5" s="15">
        <v>10246</v>
      </c>
      <c r="W5" s="16">
        <v>10227</v>
      </c>
      <c r="X5" s="16">
        <v>10005.11</v>
      </c>
      <c r="Y5" s="16">
        <v>8662.7099999999991</v>
      </c>
      <c r="Z5" s="16">
        <v>3863.14</v>
      </c>
      <c r="AA5" s="16">
        <f t="shared" ref="AA5" si="6">Y5-Z5</f>
        <v>4799.57</v>
      </c>
      <c r="AB5" s="9">
        <f t="shared" ref="AB5" si="7">AA5/Y5</f>
        <v>0.55404948336028792</v>
      </c>
      <c r="AC5" s="16">
        <f>O5*1100</f>
        <v>10120</v>
      </c>
    </row>
    <row r="6" spans="1:29" ht="24" customHeight="1" x14ac:dyDescent="0.25">
      <c r="A6" s="10" t="s">
        <v>231</v>
      </c>
      <c r="B6" s="11" t="s">
        <v>3</v>
      </c>
      <c r="C6" s="12" t="s">
        <v>232</v>
      </c>
      <c r="D6" s="12" t="s">
        <v>523</v>
      </c>
      <c r="E6" s="13" t="s">
        <v>394</v>
      </c>
      <c r="F6" s="8">
        <f t="shared" si="0"/>
        <v>9200</v>
      </c>
      <c r="G6" s="14">
        <v>41260</v>
      </c>
      <c r="H6" s="17"/>
      <c r="I6" s="12" t="s">
        <v>482</v>
      </c>
      <c r="J6" s="14">
        <v>48565</v>
      </c>
      <c r="K6" s="12">
        <v>0.23799999999999999</v>
      </c>
      <c r="L6" s="12" t="s">
        <v>491</v>
      </c>
      <c r="M6" s="11">
        <v>40</v>
      </c>
      <c r="N6" s="11">
        <v>230</v>
      </c>
      <c r="O6" s="11">
        <f t="shared" si="3"/>
        <v>9.1999999999999993</v>
      </c>
      <c r="P6" s="11" t="s">
        <v>486</v>
      </c>
      <c r="Q6" s="11">
        <v>1</v>
      </c>
      <c r="R6" s="11" t="s">
        <v>421</v>
      </c>
      <c r="S6" s="11" t="s">
        <v>443</v>
      </c>
      <c r="T6" s="15">
        <v>11830</v>
      </c>
      <c r="U6" s="15">
        <v>10871</v>
      </c>
      <c r="V6" s="15">
        <v>11218</v>
      </c>
      <c r="W6" s="16">
        <v>11775</v>
      </c>
      <c r="X6" s="16">
        <v>10013.15</v>
      </c>
      <c r="Y6" s="16">
        <v>11196.55</v>
      </c>
      <c r="Z6" s="16">
        <v>5033.24</v>
      </c>
      <c r="AA6" s="16">
        <f t="shared" si="4"/>
        <v>6163.3099999999995</v>
      </c>
      <c r="AB6" s="9">
        <f t="shared" si="5"/>
        <v>0.55046509862412973</v>
      </c>
      <c r="AC6" s="16">
        <f>1100*O6</f>
        <v>10120</v>
      </c>
    </row>
    <row r="7" spans="1:29" ht="24" customHeight="1" x14ac:dyDescent="0.25">
      <c r="A7" s="10" t="s">
        <v>240</v>
      </c>
      <c r="B7" s="11" t="s">
        <v>51</v>
      </c>
      <c r="C7" s="12" t="s">
        <v>27</v>
      </c>
      <c r="D7" s="12" t="s">
        <v>523</v>
      </c>
      <c r="E7" s="13" t="s">
        <v>411</v>
      </c>
      <c r="F7" s="8">
        <f t="shared" si="0"/>
        <v>9975</v>
      </c>
      <c r="G7" s="18" t="s">
        <v>487</v>
      </c>
      <c r="H7" s="17"/>
      <c r="I7" s="12" t="s">
        <v>480</v>
      </c>
      <c r="J7" s="18" t="s">
        <v>488</v>
      </c>
      <c r="K7" s="12">
        <v>0.47399999999999998</v>
      </c>
      <c r="L7" s="12" t="s">
        <v>489</v>
      </c>
      <c r="M7" s="11">
        <v>57</v>
      </c>
      <c r="N7" s="11">
        <v>175</v>
      </c>
      <c r="O7" s="11">
        <f t="shared" si="3"/>
        <v>9.9749999999999996</v>
      </c>
      <c r="P7" s="11" t="s">
        <v>508</v>
      </c>
      <c r="Q7" s="11">
        <v>2</v>
      </c>
      <c r="R7" s="11" t="s">
        <v>423</v>
      </c>
      <c r="S7" s="11" t="s">
        <v>460</v>
      </c>
      <c r="T7" s="15">
        <v>13134</v>
      </c>
      <c r="U7" s="15">
        <v>12528</v>
      </c>
      <c r="V7" s="15">
        <v>12774</v>
      </c>
      <c r="W7" s="16">
        <v>12995</v>
      </c>
      <c r="X7" s="16">
        <v>12428.64</v>
      </c>
      <c r="Y7" s="16">
        <v>12788.87</v>
      </c>
      <c r="Z7" s="16">
        <v>12683.993</v>
      </c>
      <c r="AA7" s="16">
        <f>Y7-Z7</f>
        <v>104.87700000000041</v>
      </c>
      <c r="AB7" s="9">
        <f>AA7/Y7</f>
        <v>8.2006463432656995E-3</v>
      </c>
      <c r="AC7" s="16">
        <f>1100*O7</f>
        <v>10972.5</v>
      </c>
    </row>
    <row r="8" spans="1:29" ht="24" customHeight="1" x14ac:dyDescent="0.25">
      <c r="A8" s="10" t="s">
        <v>291</v>
      </c>
      <c r="B8" s="11" t="s">
        <v>14</v>
      </c>
      <c r="C8" s="12" t="s">
        <v>77</v>
      </c>
      <c r="D8" s="12" t="s">
        <v>525</v>
      </c>
      <c r="E8" s="13" t="s">
        <v>413</v>
      </c>
      <c r="F8" s="8">
        <f t="shared" si="0"/>
        <v>10350</v>
      </c>
      <c r="G8" s="14">
        <v>41059</v>
      </c>
      <c r="H8" s="17"/>
      <c r="I8" s="12" t="s">
        <v>482</v>
      </c>
      <c r="J8" s="14">
        <v>48364</v>
      </c>
      <c r="K8" s="12">
        <v>0.25900000000000001</v>
      </c>
      <c r="L8" s="12" t="s">
        <v>491</v>
      </c>
      <c r="M8" s="11">
        <v>45</v>
      </c>
      <c r="N8" s="11">
        <v>230</v>
      </c>
      <c r="O8" s="11">
        <f t="shared" si="3"/>
        <v>10.35</v>
      </c>
      <c r="P8" s="11" t="s">
        <v>486</v>
      </c>
      <c r="Q8" s="11">
        <v>1</v>
      </c>
      <c r="R8" s="11" t="s">
        <v>421</v>
      </c>
      <c r="S8" s="11" t="s">
        <v>463</v>
      </c>
      <c r="T8" s="15">
        <v>11889</v>
      </c>
      <c r="U8" s="15">
        <v>11451</v>
      </c>
      <c r="V8" s="15">
        <v>12444</v>
      </c>
      <c r="W8" s="16">
        <v>12158</v>
      </c>
      <c r="X8" s="16">
        <v>10646.47</v>
      </c>
      <c r="Y8" s="16" t="s">
        <v>490</v>
      </c>
      <c r="Z8" s="16">
        <v>8155.4849999999997</v>
      </c>
      <c r="AA8" s="16"/>
      <c r="AB8" s="16"/>
      <c r="AC8" s="16">
        <f>O8*1166</f>
        <v>12068.1</v>
      </c>
    </row>
    <row r="9" spans="1:29" ht="24" customHeight="1" x14ac:dyDescent="0.25">
      <c r="A9" s="10" t="s">
        <v>320</v>
      </c>
      <c r="B9" s="11" t="s">
        <v>44</v>
      </c>
      <c r="C9" s="12" t="s">
        <v>321</v>
      </c>
      <c r="D9" s="12" t="s">
        <v>523</v>
      </c>
      <c r="E9" s="13" t="s">
        <v>415</v>
      </c>
      <c r="F9" s="8">
        <f t="shared" si="0"/>
        <v>10560</v>
      </c>
      <c r="G9" s="14">
        <v>40785</v>
      </c>
      <c r="H9" s="12"/>
      <c r="I9" s="12" t="s">
        <v>482</v>
      </c>
      <c r="J9" s="18"/>
      <c r="K9" s="12"/>
      <c r="L9" s="12"/>
      <c r="M9" s="11">
        <v>44</v>
      </c>
      <c r="N9" s="11">
        <v>240</v>
      </c>
      <c r="O9" s="11">
        <f t="shared" si="3"/>
        <v>10.56</v>
      </c>
      <c r="P9" s="11"/>
      <c r="Q9" s="11">
        <v>1</v>
      </c>
      <c r="R9" s="11" t="s">
        <v>421</v>
      </c>
      <c r="S9" s="11" t="s">
        <v>465</v>
      </c>
      <c r="T9" s="15">
        <v>4970</v>
      </c>
      <c r="U9" s="15">
        <v>5053</v>
      </c>
      <c r="V9" s="15">
        <v>11301</v>
      </c>
      <c r="W9" s="16">
        <v>14862</v>
      </c>
      <c r="X9" s="16">
        <v>14713.42</v>
      </c>
      <c r="Y9" s="16">
        <v>14305.24</v>
      </c>
      <c r="Z9" s="16">
        <v>8703.3080000000009</v>
      </c>
      <c r="AA9" s="16">
        <f>Y9-Z9</f>
        <v>5601.9319999999989</v>
      </c>
      <c r="AB9" s="9">
        <f>AA9/Y9</f>
        <v>0.39160000111847121</v>
      </c>
      <c r="AC9" s="16">
        <f>O9*1100</f>
        <v>11616</v>
      </c>
    </row>
    <row r="10" spans="1:29" ht="24" customHeight="1" x14ac:dyDescent="0.25">
      <c r="A10" s="10" t="s">
        <v>298</v>
      </c>
      <c r="B10" s="11" t="s">
        <v>264</v>
      </c>
      <c r="C10" s="12" t="s">
        <v>299</v>
      </c>
      <c r="D10" s="12" t="s">
        <v>556</v>
      </c>
      <c r="E10" s="13" t="s">
        <v>402</v>
      </c>
      <c r="F10" s="8">
        <f t="shared" si="0"/>
        <v>11040</v>
      </c>
      <c r="G10" s="14">
        <v>40492</v>
      </c>
      <c r="H10" s="12"/>
      <c r="I10" s="12" t="s">
        <v>480</v>
      </c>
      <c r="J10" s="18"/>
      <c r="K10" s="12"/>
      <c r="L10" s="12"/>
      <c r="M10" s="11">
        <v>48</v>
      </c>
      <c r="N10" s="11">
        <v>230</v>
      </c>
      <c r="O10" s="11">
        <f t="shared" si="3"/>
        <v>11.04</v>
      </c>
      <c r="P10" s="11"/>
      <c r="Q10" s="11">
        <v>2</v>
      </c>
      <c r="R10" s="11" t="s">
        <v>431</v>
      </c>
      <c r="S10" s="11" t="s">
        <v>451</v>
      </c>
      <c r="T10" s="15">
        <v>16246</v>
      </c>
      <c r="U10" s="15">
        <v>15262</v>
      </c>
      <c r="V10" s="15">
        <v>15082</v>
      </c>
      <c r="W10" s="16">
        <v>15104</v>
      </c>
      <c r="X10" s="16">
        <v>14284.1</v>
      </c>
      <c r="Y10" s="16">
        <v>14947.14</v>
      </c>
      <c r="Z10" s="16">
        <v>18751.166000000001</v>
      </c>
      <c r="AA10" s="16">
        <f>Y10-Z10</f>
        <v>-3804.0260000000017</v>
      </c>
      <c r="AB10" s="9">
        <f>AA10/Y10</f>
        <v>-0.25449858635163664</v>
      </c>
      <c r="AC10" s="16">
        <f>O10*1266</f>
        <v>13976.64</v>
      </c>
    </row>
    <row r="11" spans="1:29" ht="24" customHeight="1" x14ac:dyDescent="0.25">
      <c r="A11" s="10" t="s">
        <v>146</v>
      </c>
      <c r="B11" s="11" t="s">
        <v>51</v>
      </c>
      <c r="C11" s="12" t="s">
        <v>27</v>
      </c>
      <c r="D11" s="12" t="s">
        <v>523</v>
      </c>
      <c r="E11" s="13" t="s">
        <v>402</v>
      </c>
      <c r="F11" s="8">
        <f t="shared" si="0"/>
        <v>11040</v>
      </c>
      <c r="G11" s="14">
        <v>40721</v>
      </c>
      <c r="H11" s="17"/>
      <c r="I11" s="12" t="s">
        <v>482</v>
      </c>
      <c r="J11" s="14">
        <v>48026</v>
      </c>
      <c r="K11" s="12">
        <v>0.35599999999999998</v>
      </c>
      <c r="L11" s="12" t="s">
        <v>493</v>
      </c>
      <c r="M11" s="11">
        <v>48</v>
      </c>
      <c r="N11" s="11">
        <v>230</v>
      </c>
      <c r="O11" s="11">
        <f t="shared" si="3"/>
        <v>11.04</v>
      </c>
      <c r="P11" s="11" t="s">
        <v>502</v>
      </c>
      <c r="Q11" s="11">
        <v>1</v>
      </c>
      <c r="R11" s="11" t="s">
        <v>421</v>
      </c>
      <c r="S11" s="11" t="s">
        <v>451</v>
      </c>
      <c r="T11" s="15">
        <v>12269</v>
      </c>
      <c r="U11" s="15">
        <v>12109</v>
      </c>
      <c r="V11" s="15">
        <v>11921</v>
      </c>
      <c r="W11" s="16">
        <v>12262</v>
      </c>
      <c r="X11" s="16">
        <v>11961.46</v>
      </c>
      <c r="Y11" s="16">
        <v>11839.92</v>
      </c>
      <c r="Z11" s="16">
        <v>6880.7860000000001</v>
      </c>
      <c r="AA11" s="16">
        <f t="shared" si="4"/>
        <v>4959.134</v>
      </c>
      <c r="AB11" s="9">
        <f t="shared" si="5"/>
        <v>0.41884860708518301</v>
      </c>
      <c r="AC11" s="16">
        <f>1100*O11</f>
        <v>12143.999999999998</v>
      </c>
    </row>
    <row r="12" spans="1:29" ht="24" customHeight="1" x14ac:dyDescent="0.25">
      <c r="A12" s="10" t="s">
        <v>320</v>
      </c>
      <c r="B12" s="11" t="s">
        <v>44</v>
      </c>
      <c r="C12" s="12" t="s">
        <v>323</v>
      </c>
      <c r="D12" s="12" t="s">
        <v>523</v>
      </c>
      <c r="E12" s="13" t="s">
        <v>404</v>
      </c>
      <c r="F12" s="8">
        <f t="shared" si="0"/>
        <v>11960</v>
      </c>
      <c r="G12" s="14">
        <v>40812</v>
      </c>
      <c r="H12" s="12"/>
      <c r="I12" s="12" t="s">
        <v>482</v>
      </c>
      <c r="J12" s="18"/>
      <c r="K12" s="12"/>
      <c r="L12" s="12"/>
      <c r="M12" s="11">
        <v>52</v>
      </c>
      <c r="N12" s="11">
        <v>230</v>
      </c>
      <c r="O12" s="11">
        <f t="shared" si="3"/>
        <v>11.96</v>
      </c>
      <c r="P12" s="11"/>
      <c r="Q12" s="11">
        <v>1</v>
      </c>
      <c r="R12" s="11" t="s">
        <v>421</v>
      </c>
      <c r="S12" s="11" t="s">
        <v>453</v>
      </c>
      <c r="T12" s="15">
        <v>12269</v>
      </c>
      <c r="U12" s="15">
        <v>12009</v>
      </c>
      <c r="V12" s="15">
        <v>11337</v>
      </c>
      <c r="W12" s="16">
        <v>11926</v>
      </c>
      <c r="X12" s="16">
        <v>12464.39</v>
      </c>
      <c r="Y12" s="16" t="s">
        <v>490</v>
      </c>
      <c r="Z12" s="16">
        <v>12620.357</v>
      </c>
      <c r="AA12" s="16"/>
      <c r="AB12" s="16"/>
      <c r="AC12" s="16">
        <f>O12*1100</f>
        <v>13156.000000000002</v>
      </c>
    </row>
    <row r="13" spans="1:29" ht="24" customHeight="1" x14ac:dyDescent="0.25">
      <c r="A13" s="10" t="s">
        <v>154</v>
      </c>
      <c r="B13" s="11" t="s">
        <v>23</v>
      </c>
      <c r="C13" s="12" t="s">
        <v>27</v>
      </c>
      <c r="D13" s="12" t="s">
        <v>523</v>
      </c>
      <c r="E13" s="13" t="s">
        <v>399</v>
      </c>
      <c r="F13" s="8">
        <f t="shared" si="0"/>
        <v>13800</v>
      </c>
      <c r="G13" s="14">
        <v>40589</v>
      </c>
      <c r="H13" s="12"/>
      <c r="I13" s="12" t="s">
        <v>480</v>
      </c>
      <c r="J13" s="18"/>
      <c r="K13" s="12"/>
      <c r="L13" s="12"/>
      <c r="M13" s="11">
        <v>60</v>
      </c>
      <c r="N13" s="11">
        <v>230</v>
      </c>
      <c r="O13" s="11">
        <f t="shared" si="3"/>
        <v>13.8</v>
      </c>
      <c r="P13" s="11"/>
      <c r="Q13" s="11">
        <v>3</v>
      </c>
      <c r="R13" s="11" t="s">
        <v>424</v>
      </c>
      <c r="S13" s="11" t="s">
        <v>448</v>
      </c>
      <c r="T13" s="15">
        <v>17013</v>
      </c>
      <c r="U13" s="15">
        <v>16470</v>
      </c>
      <c r="V13" s="15">
        <v>14915</v>
      </c>
      <c r="W13" s="16">
        <v>16415</v>
      </c>
      <c r="X13" s="16">
        <v>15098.3</v>
      </c>
      <c r="Y13" s="16">
        <v>16940.93</v>
      </c>
      <c r="Z13" s="16">
        <v>9411.9549999999999</v>
      </c>
      <c r="AA13" s="16">
        <f t="shared" ref="AA13" si="8">Y13-Z13</f>
        <v>7528.9750000000004</v>
      </c>
      <c r="AB13" s="9">
        <f t="shared" ref="AB13" si="9">AA13/Y13</f>
        <v>0.44442512896281372</v>
      </c>
      <c r="AC13" s="16">
        <f>O13*1100</f>
        <v>15180</v>
      </c>
    </row>
    <row r="14" spans="1:29" ht="24" customHeight="1" x14ac:dyDescent="0.25">
      <c r="A14" s="10" t="s">
        <v>83</v>
      </c>
      <c r="B14" s="11" t="s">
        <v>44</v>
      </c>
      <c r="C14" s="12" t="s">
        <v>84</v>
      </c>
      <c r="D14" s="12" t="s">
        <v>523</v>
      </c>
      <c r="E14" s="13" t="s">
        <v>399</v>
      </c>
      <c r="F14" s="8">
        <f t="shared" si="0"/>
        <v>13800</v>
      </c>
      <c r="G14" s="14">
        <v>40661</v>
      </c>
      <c r="H14" s="17"/>
      <c r="I14" s="12" t="s">
        <v>481</v>
      </c>
      <c r="J14" s="14">
        <v>47966</v>
      </c>
      <c r="K14" s="12">
        <v>0.377</v>
      </c>
      <c r="L14" s="12" t="s">
        <v>494</v>
      </c>
      <c r="M14" s="11">
        <v>60</v>
      </c>
      <c r="N14" s="11">
        <v>230</v>
      </c>
      <c r="O14" s="11">
        <f t="shared" si="3"/>
        <v>13.8</v>
      </c>
      <c r="P14" s="11" t="s">
        <v>507</v>
      </c>
      <c r="Q14" s="11">
        <v>3</v>
      </c>
      <c r="R14" s="11" t="s">
        <v>424</v>
      </c>
      <c r="S14" s="11" t="s">
        <v>448</v>
      </c>
      <c r="T14" s="15">
        <v>19958</v>
      </c>
      <c r="U14" s="15">
        <v>21597</v>
      </c>
      <c r="V14" s="15">
        <v>18871</v>
      </c>
      <c r="W14" s="16">
        <v>20099</v>
      </c>
      <c r="X14" s="16">
        <v>14825.29</v>
      </c>
      <c r="Y14" s="16">
        <v>12503.7</v>
      </c>
      <c r="Z14" s="16">
        <v>5727.491</v>
      </c>
      <c r="AA14" s="16">
        <f t="shared" si="4"/>
        <v>6776.2090000000007</v>
      </c>
      <c r="AB14" s="9">
        <f t="shared" si="5"/>
        <v>0.54193630685317151</v>
      </c>
      <c r="AC14" s="16">
        <f>1100*O14</f>
        <v>15180</v>
      </c>
    </row>
    <row r="15" spans="1:29" ht="24" customHeight="1" x14ac:dyDescent="0.25">
      <c r="A15" s="10" t="s">
        <v>121</v>
      </c>
      <c r="B15" s="11" t="s">
        <v>99</v>
      </c>
      <c r="C15" s="12" t="s">
        <v>122</v>
      </c>
      <c r="D15" s="12" t="s">
        <v>523</v>
      </c>
      <c r="E15" s="13" t="s">
        <v>399</v>
      </c>
      <c r="F15" s="8">
        <f t="shared" si="0"/>
        <v>13800</v>
      </c>
      <c r="G15" s="14">
        <v>40646</v>
      </c>
      <c r="H15" s="17"/>
      <c r="I15" s="12" t="s">
        <v>480</v>
      </c>
      <c r="J15" s="14">
        <v>47951</v>
      </c>
      <c r="K15" s="12">
        <v>0.442</v>
      </c>
      <c r="L15" s="12" t="s">
        <v>494</v>
      </c>
      <c r="M15" s="11">
        <v>60</v>
      </c>
      <c r="N15" s="11">
        <v>230</v>
      </c>
      <c r="O15" s="11">
        <f t="shared" si="3"/>
        <v>13.8</v>
      </c>
      <c r="P15" s="11" t="s">
        <v>495</v>
      </c>
      <c r="Q15" s="11">
        <v>3</v>
      </c>
      <c r="R15" s="11" t="s">
        <v>424</v>
      </c>
      <c r="S15" s="11" t="s">
        <v>448</v>
      </c>
      <c r="T15" s="15">
        <v>14565</v>
      </c>
      <c r="U15" s="15">
        <v>13744</v>
      </c>
      <c r="V15" s="15">
        <v>13265</v>
      </c>
      <c r="W15" s="16">
        <v>13531</v>
      </c>
      <c r="X15" s="16">
        <v>13409.48</v>
      </c>
      <c r="Y15" s="16">
        <v>13833.46</v>
      </c>
      <c r="Z15" s="16">
        <v>7598.6750000000002</v>
      </c>
      <c r="AA15" s="16">
        <f t="shared" si="4"/>
        <v>6234.7849999999989</v>
      </c>
      <c r="AB15" s="9">
        <f t="shared" si="5"/>
        <v>0.45070322247651701</v>
      </c>
      <c r="AC15" s="16">
        <f>1100*O15</f>
        <v>15180</v>
      </c>
    </row>
    <row r="16" spans="1:29" ht="24" customHeight="1" x14ac:dyDescent="0.25">
      <c r="A16" s="10" t="s">
        <v>94</v>
      </c>
      <c r="B16" s="11" t="s">
        <v>95</v>
      </c>
      <c r="C16" s="12" t="s">
        <v>96</v>
      </c>
      <c r="D16" s="12" t="s">
        <v>557</v>
      </c>
      <c r="E16" s="13" t="s">
        <v>392</v>
      </c>
      <c r="F16" s="8">
        <f t="shared" si="0"/>
        <v>14875</v>
      </c>
      <c r="G16" s="18" t="s">
        <v>498</v>
      </c>
      <c r="H16" s="17"/>
      <c r="I16" s="12" t="s">
        <v>480</v>
      </c>
      <c r="J16" s="18" t="s">
        <v>499</v>
      </c>
      <c r="K16" s="12">
        <v>0.45100000000000001</v>
      </c>
      <c r="L16" s="12" t="s">
        <v>496</v>
      </c>
      <c r="M16" s="11">
        <v>85</v>
      </c>
      <c r="N16" s="11">
        <v>175</v>
      </c>
      <c r="O16" s="11">
        <f t="shared" si="3"/>
        <v>14.875</v>
      </c>
      <c r="P16" s="11" t="s">
        <v>497</v>
      </c>
      <c r="Q16" s="11">
        <v>3</v>
      </c>
      <c r="R16" s="11" t="s">
        <v>423</v>
      </c>
      <c r="S16" s="11" t="s">
        <v>441</v>
      </c>
      <c r="T16" s="15">
        <v>18805</v>
      </c>
      <c r="U16" s="15">
        <v>13999</v>
      </c>
      <c r="V16" s="15">
        <v>17836</v>
      </c>
      <c r="W16" s="16">
        <v>18562</v>
      </c>
      <c r="X16" s="16">
        <v>16301.69</v>
      </c>
      <c r="Y16" s="16">
        <v>18889.759999999998</v>
      </c>
      <c r="Z16" s="16"/>
      <c r="AA16" s="16"/>
      <c r="AB16" s="16"/>
      <c r="AC16" s="16">
        <f>O16*1233</f>
        <v>18340.875</v>
      </c>
    </row>
    <row r="17" spans="1:29" ht="24" customHeight="1" x14ac:dyDescent="0.25">
      <c r="A17" s="10" t="s">
        <v>31</v>
      </c>
      <c r="B17" s="11" t="s">
        <v>32</v>
      </c>
      <c r="C17" s="12" t="s">
        <v>33</v>
      </c>
      <c r="D17" s="12" t="s">
        <v>525</v>
      </c>
      <c r="E17" s="13" t="s">
        <v>392</v>
      </c>
      <c r="F17" s="8">
        <f t="shared" si="0"/>
        <v>14875</v>
      </c>
      <c r="G17" s="14">
        <v>39930</v>
      </c>
      <c r="H17" s="12"/>
      <c r="I17" s="12" t="s">
        <v>480</v>
      </c>
      <c r="J17" s="18"/>
      <c r="K17" s="12"/>
      <c r="L17" s="12"/>
      <c r="M17" s="11">
        <v>85</v>
      </c>
      <c r="N17" s="11">
        <v>175</v>
      </c>
      <c r="O17" s="11">
        <f t="shared" si="3"/>
        <v>14.875</v>
      </c>
      <c r="P17" s="11"/>
      <c r="Q17" s="11">
        <v>3</v>
      </c>
      <c r="R17" s="11" t="s">
        <v>423</v>
      </c>
      <c r="S17" s="11" t="s">
        <v>441</v>
      </c>
      <c r="T17" s="15">
        <v>17738</v>
      </c>
      <c r="U17" s="15">
        <v>16723</v>
      </c>
      <c r="V17" s="15">
        <v>17292</v>
      </c>
      <c r="W17" s="16">
        <v>17103</v>
      </c>
      <c r="X17" s="16">
        <v>15837.03</v>
      </c>
      <c r="Y17" s="16">
        <v>16783.400000000001</v>
      </c>
      <c r="Z17" s="16">
        <v>6836.7830000000004</v>
      </c>
      <c r="AA17" s="16">
        <f t="shared" ref="AA17" si="10">Y17-Z17</f>
        <v>9946.617000000002</v>
      </c>
      <c r="AB17" s="9">
        <f t="shared" ref="AB17" si="11">AA17/Y17</f>
        <v>0.59264612652978543</v>
      </c>
      <c r="AC17" s="16">
        <f>O17*1166</f>
        <v>17344.25</v>
      </c>
    </row>
    <row r="18" spans="1:29" ht="24" customHeight="1" x14ac:dyDescent="0.25">
      <c r="A18" s="10" t="s">
        <v>244</v>
      </c>
      <c r="B18" s="11" t="s">
        <v>32</v>
      </c>
      <c r="C18" s="12" t="s">
        <v>245</v>
      </c>
      <c r="D18" s="12" t="s">
        <v>525</v>
      </c>
      <c r="E18" s="13" t="s">
        <v>392</v>
      </c>
      <c r="F18" s="8">
        <f t="shared" si="0"/>
        <v>14875</v>
      </c>
      <c r="G18" s="14">
        <v>39877</v>
      </c>
      <c r="H18" s="12"/>
      <c r="I18" s="12" t="s">
        <v>480</v>
      </c>
      <c r="J18" s="18"/>
      <c r="K18" s="12"/>
      <c r="L18" s="12"/>
      <c r="M18" s="11">
        <v>85</v>
      </c>
      <c r="N18" s="11">
        <v>175</v>
      </c>
      <c r="O18" s="11">
        <f t="shared" si="3"/>
        <v>14.875</v>
      </c>
      <c r="P18" s="11"/>
      <c r="Q18" s="11">
        <v>3</v>
      </c>
      <c r="R18" s="11" t="s">
        <v>423</v>
      </c>
      <c r="S18" s="11" t="s">
        <v>441</v>
      </c>
      <c r="T18" s="15">
        <v>16578</v>
      </c>
      <c r="U18" s="15">
        <v>15649</v>
      </c>
      <c r="V18" s="15">
        <v>15198</v>
      </c>
      <c r="W18" s="16">
        <v>15275</v>
      </c>
      <c r="X18" s="16">
        <v>14237.83</v>
      </c>
      <c r="Y18" s="16">
        <v>15038.03</v>
      </c>
      <c r="Z18" s="16">
        <v>9057.0820000000003</v>
      </c>
      <c r="AA18" s="16">
        <f t="shared" ref="AA18" si="12">Y18-Z18</f>
        <v>5980.9480000000003</v>
      </c>
      <c r="AB18" s="9">
        <f t="shared" ref="AB18" si="13">AA18/Y18</f>
        <v>0.39772151006481565</v>
      </c>
      <c r="AC18" s="16">
        <f>O18*1166</f>
        <v>17344.25</v>
      </c>
    </row>
    <row r="19" spans="1:29" ht="24" customHeight="1" x14ac:dyDescent="0.25">
      <c r="A19" s="10" t="s">
        <v>343</v>
      </c>
      <c r="B19" s="11" t="s">
        <v>152</v>
      </c>
      <c r="C19" s="12" t="s">
        <v>344</v>
      </c>
      <c r="D19" s="12" t="s">
        <v>525</v>
      </c>
      <c r="E19" s="13" t="s">
        <v>392</v>
      </c>
      <c r="F19" s="8">
        <f t="shared" si="0"/>
        <v>14875</v>
      </c>
      <c r="G19" s="14">
        <v>39925</v>
      </c>
      <c r="H19" s="12"/>
      <c r="I19" s="12" t="s">
        <v>480</v>
      </c>
      <c r="J19" s="18"/>
      <c r="K19" s="12"/>
      <c r="L19" s="12"/>
      <c r="M19" s="11">
        <v>85</v>
      </c>
      <c r="N19" s="11">
        <v>175</v>
      </c>
      <c r="O19" s="11">
        <f t="shared" si="3"/>
        <v>14.875</v>
      </c>
      <c r="P19" s="11"/>
      <c r="Q19" s="11">
        <v>3</v>
      </c>
      <c r="R19" s="11" t="s">
        <v>423</v>
      </c>
      <c r="S19" s="11" t="s">
        <v>441</v>
      </c>
      <c r="T19" s="15">
        <v>17847</v>
      </c>
      <c r="U19" s="15">
        <v>15660</v>
      </c>
      <c r="V19" s="15">
        <v>16371</v>
      </c>
      <c r="W19" s="16">
        <v>13906</v>
      </c>
      <c r="X19" s="16">
        <v>13498.25</v>
      </c>
      <c r="Y19" s="16">
        <v>15868.15</v>
      </c>
      <c r="Z19" s="16">
        <v>9941.7710000000006</v>
      </c>
      <c r="AA19" s="16">
        <f t="shared" ref="AA19" si="14">Y19-Z19</f>
        <v>5926.378999999999</v>
      </c>
      <c r="AB19" s="9">
        <f t="shared" ref="AB19" si="15">AA19/Y19</f>
        <v>0.37347636618005242</v>
      </c>
      <c r="AC19" s="16">
        <f>O19*1166</f>
        <v>17344.25</v>
      </c>
    </row>
    <row r="20" spans="1:29" ht="24" customHeight="1" x14ac:dyDescent="0.25">
      <c r="A20" s="10" t="s">
        <v>63</v>
      </c>
      <c r="B20" s="11" t="s">
        <v>64</v>
      </c>
      <c r="C20" s="12" t="s">
        <v>65</v>
      </c>
      <c r="D20" s="12" t="s">
        <v>555</v>
      </c>
      <c r="E20" s="13" t="s">
        <v>392</v>
      </c>
      <c r="F20" s="8">
        <f t="shared" si="0"/>
        <v>14875</v>
      </c>
      <c r="G20" s="14">
        <v>39917</v>
      </c>
      <c r="H20" s="17"/>
      <c r="I20" s="12" t="s">
        <v>480</v>
      </c>
      <c r="J20" s="14">
        <v>47222</v>
      </c>
      <c r="K20" s="12">
        <v>0.45100000000000001</v>
      </c>
      <c r="L20" s="12" t="s">
        <v>496</v>
      </c>
      <c r="M20" s="11">
        <v>85</v>
      </c>
      <c r="N20" s="11">
        <v>175</v>
      </c>
      <c r="O20" s="11">
        <f t="shared" si="3"/>
        <v>14.875</v>
      </c>
      <c r="P20" s="11" t="s">
        <v>568</v>
      </c>
      <c r="Q20" s="11">
        <v>3</v>
      </c>
      <c r="R20" s="11" t="s">
        <v>420</v>
      </c>
      <c r="S20" s="11" t="s">
        <v>441</v>
      </c>
      <c r="T20" s="15">
        <v>25029</v>
      </c>
      <c r="U20" s="15">
        <v>22906</v>
      </c>
      <c r="V20" s="15">
        <v>21757</v>
      </c>
      <c r="W20" s="16">
        <v>22644</v>
      </c>
      <c r="X20" s="16">
        <v>21641.119999999999</v>
      </c>
      <c r="Y20" s="16">
        <v>21979.48</v>
      </c>
      <c r="Z20" s="16">
        <v>9095.0210000000006</v>
      </c>
      <c r="AA20" s="16">
        <f t="shared" ref="AA20" si="16">Y20-Z20</f>
        <v>12884.458999999999</v>
      </c>
      <c r="AB20" s="9">
        <f t="shared" ref="AB20" si="17">AA20/Y20</f>
        <v>0.58620399572692339</v>
      </c>
      <c r="AC20" s="16">
        <f>O20*1140</f>
        <v>16957.5</v>
      </c>
    </row>
    <row r="21" spans="1:29" ht="24" customHeight="1" x14ac:dyDescent="0.25">
      <c r="A21" s="10" t="s">
        <v>276</v>
      </c>
      <c r="B21" s="11" t="s">
        <v>35</v>
      </c>
      <c r="C21" s="12" t="s">
        <v>97</v>
      </c>
      <c r="D21" s="12" t="s">
        <v>525</v>
      </c>
      <c r="E21" s="13" t="s">
        <v>392</v>
      </c>
      <c r="F21" s="8">
        <f t="shared" si="0"/>
        <v>14875</v>
      </c>
      <c r="G21" s="14">
        <v>39898</v>
      </c>
      <c r="H21" s="12"/>
      <c r="I21" s="12"/>
      <c r="J21" s="18"/>
      <c r="K21" s="12"/>
      <c r="L21" s="12"/>
      <c r="M21" s="11">
        <v>85</v>
      </c>
      <c r="N21" s="11">
        <v>175</v>
      </c>
      <c r="O21" s="11">
        <f t="shared" si="3"/>
        <v>14.875</v>
      </c>
      <c r="P21" s="11"/>
      <c r="Q21" s="11">
        <v>3</v>
      </c>
      <c r="R21" s="11" t="s">
        <v>420</v>
      </c>
      <c r="S21" s="11" t="s">
        <v>441</v>
      </c>
      <c r="T21" s="15">
        <v>18042</v>
      </c>
      <c r="U21" s="15">
        <v>17245</v>
      </c>
      <c r="V21" s="15">
        <v>17564</v>
      </c>
      <c r="W21" s="16">
        <v>17449</v>
      </c>
      <c r="X21" s="16"/>
      <c r="Y21" s="16"/>
      <c r="Z21" s="16"/>
      <c r="AA21" s="16"/>
      <c r="AB21" s="16"/>
      <c r="AC21" s="16">
        <f>O21*1166</f>
        <v>17344.25</v>
      </c>
    </row>
    <row r="22" spans="1:29" ht="24" customHeight="1" x14ac:dyDescent="0.25">
      <c r="A22" s="10" t="s">
        <v>86</v>
      </c>
      <c r="B22" s="11" t="s">
        <v>14</v>
      </c>
      <c r="C22" s="12" t="s">
        <v>87</v>
      </c>
      <c r="D22" s="12" t="s">
        <v>525</v>
      </c>
      <c r="E22" s="13" t="s">
        <v>392</v>
      </c>
      <c r="F22" s="8">
        <f t="shared" si="0"/>
        <v>14875</v>
      </c>
      <c r="G22" s="14">
        <v>39988</v>
      </c>
      <c r="H22" s="12"/>
      <c r="I22" s="12" t="s">
        <v>480</v>
      </c>
      <c r="J22" s="18"/>
      <c r="K22" s="12"/>
      <c r="L22" s="12"/>
      <c r="M22" s="11">
        <v>85</v>
      </c>
      <c r="N22" s="11">
        <v>175</v>
      </c>
      <c r="O22" s="11">
        <f t="shared" si="3"/>
        <v>14.875</v>
      </c>
      <c r="P22" s="11"/>
      <c r="Q22" s="11">
        <v>2</v>
      </c>
      <c r="R22" s="11" t="s">
        <v>420</v>
      </c>
      <c r="S22" s="11" t="s">
        <v>441</v>
      </c>
      <c r="T22" s="15">
        <v>18269</v>
      </c>
      <c r="U22" s="15">
        <v>17835</v>
      </c>
      <c r="V22" s="15">
        <v>16275</v>
      </c>
      <c r="W22" s="16">
        <v>18530</v>
      </c>
      <c r="X22" s="16">
        <v>11861.72</v>
      </c>
      <c r="Y22" s="16">
        <v>13951.06</v>
      </c>
      <c r="Z22" s="16">
        <v>5440.2309999999998</v>
      </c>
      <c r="AA22" s="16">
        <f t="shared" ref="AA22:AA23" si="18">Y22-Z22</f>
        <v>8510.8289999999997</v>
      </c>
      <c r="AB22" s="9">
        <f t="shared" ref="AB22:AB23" si="19">AA22/Y22</f>
        <v>0.61004891384597304</v>
      </c>
      <c r="AC22" s="16">
        <f>O22*1166</f>
        <v>17344.25</v>
      </c>
    </row>
    <row r="23" spans="1:29" ht="24" customHeight="1" x14ac:dyDescent="0.25">
      <c r="A23" s="10" t="s">
        <v>221</v>
      </c>
      <c r="B23" s="11" t="s">
        <v>51</v>
      </c>
      <c r="C23" s="12" t="s">
        <v>222</v>
      </c>
      <c r="D23" s="12" t="s">
        <v>523</v>
      </c>
      <c r="E23" s="13" t="s">
        <v>392</v>
      </c>
      <c r="F23" s="8">
        <f t="shared" si="0"/>
        <v>14875</v>
      </c>
      <c r="G23" s="14">
        <v>40156</v>
      </c>
      <c r="H23" s="12"/>
      <c r="I23" s="12" t="s">
        <v>480</v>
      </c>
      <c r="J23" s="18"/>
      <c r="K23" s="12"/>
      <c r="L23" s="12"/>
      <c r="M23" s="11">
        <v>85</v>
      </c>
      <c r="N23" s="11">
        <v>175</v>
      </c>
      <c r="O23" s="11">
        <f t="shared" si="3"/>
        <v>14.875</v>
      </c>
      <c r="P23" s="11"/>
      <c r="Q23" s="11">
        <v>3</v>
      </c>
      <c r="R23" s="11" t="s">
        <v>420</v>
      </c>
      <c r="S23" s="11" t="s">
        <v>441</v>
      </c>
      <c r="T23" s="15">
        <v>16342</v>
      </c>
      <c r="U23" s="15">
        <v>15200</v>
      </c>
      <c r="V23" s="15">
        <v>16359</v>
      </c>
      <c r="W23" s="16">
        <v>15064</v>
      </c>
      <c r="X23" s="16">
        <v>14148.95</v>
      </c>
      <c r="Y23" s="16">
        <v>13456.86</v>
      </c>
      <c r="Z23" s="16">
        <v>2646.6390000000001</v>
      </c>
      <c r="AA23" s="16">
        <f t="shared" si="18"/>
        <v>10810.221000000001</v>
      </c>
      <c r="AB23" s="9">
        <f t="shared" si="19"/>
        <v>0.80332417815151536</v>
      </c>
      <c r="AC23" s="16">
        <f>O23*1100</f>
        <v>16362.5</v>
      </c>
    </row>
    <row r="24" spans="1:29" ht="24" customHeight="1" x14ac:dyDescent="0.25">
      <c r="A24" s="10" t="s">
        <v>37</v>
      </c>
      <c r="B24" s="11" t="s">
        <v>38</v>
      </c>
      <c r="C24" s="12" t="s">
        <v>39</v>
      </c>
      <c r="D24" s="12" t="s">
        <v>524</v>
      </c>
      <c r="E24" s="13" t="s">
        <v>392</v>
      </c>
      <c r="F24" s="8">
        <f t="shared" si="0"/>
        <v>14875</v>
      </c>
      <c r="G24" s="14">
        <v>40085</v>
      </c>
      <c r="H24" s="17"/>
      <c r="I24" s="12" t="s">
        <v>480</v>
      </c>
      <c r="J24" s="17">
        <v>47390</v>
      </c>
      <c r="K24" s="12">
        <v>0.47399999999999998</v>
      </c>
      <c r="L24" s="12" t="s">
        <v>496</v>
      </c>
      <c r="M24" s="11">
        <v>85</v>
      </c>
      <c r="N24" s="11">
        <v>175</v>
      </c>
      <c r="O24" s="11">
        <f t="shared" si="3"/>
        <v>14.875</v>
      </c>
      <c r="P24" s="11" t="s">
        <v>500</v>
      </c>
      <c r="Q24" s="11">
        <v>3</v>
      </c>
      <c r="R24" s="11" t="s">
        <v>423</v>
      </c>
      <c r="S24" s="11" t="s">
        <v>441</v>
      </c>
      <c r="T24" s="15">
        <v>14429</v>
      </c>
      <c r="U24" s="15">
        <v>11056</v>
      </c>
      <c r="V24" s="15">
        <v>12193</v>
      </c>
      <c r="W24" s="16">
        <v>14532</v>
      </c>
      <c r="X24" s="16">
        <v>16634.28</v>
      </c>
      <c r="Y24" s="16">
        <v>17234.55</v>
      </c>
      <c r="Z24" s="16">
        <v>14324.165999999999</v>
      </c>
      <c r="AA24" s="16">
        <f t="shared" si="4"/>
        <v>2910.384</v>
      </c>
      <c r="AB24" s="9">
        <f t="shared" si="5"/>
        <v>0.16886916107470171</v>
      </c>
      <c r="AC24" s="16">
        <f>1200*O24</f>
        <v>17850</v>
      </c>
    </row>
    <row r="25" spans="1:29" ht="24" customHeight="1" x14ac:dyDescent="0.25">
      <c r="A25" s="10" t="s">
        <v>352</v>
      </c>
      <c r="B25" s="11" t="s">
        <v>79</v>
      </c>
      <c r="C25" s="12" t="s">
        <v>353</v>
      </c>
      <c r="D25" s="12" t="s">
        <v>530</v>
      </c>
      <c r="E25" s="13" t="s">
        <v>392</v>
      </c>
      <c r="F25" s="8">
        <f t="shared" si="0"/>
        <v>14875</v>
      </c>
      <c r="G25" s="14">
        <v>40120</v>
      </c>
      <c r="H25" s="12"/>
      <c r="I25" s="12" t="s">
        <v>480</v>
      </c>
      <c r="J25" s="18"/>
      <c r="K25" s="12"/>
      <c r="L25" s="12"/>
      <c r="M25" s="11">
        <v>85</v>
      </c>
      <c r="N25" s="11">
        <v>175</v>
      </c>
      <c r="O25" s="11">
        <f t="shared" si="3"/>
        <v>14.875</v>
      </c>
      <c r="P25" s="11"/>
      <c r="Q25" s="11">
        <v>3</v>
      </c>
      <c r="R25" s="11" t="s">
        <v>420</v>
      </c>
      <c r="S25" s="11" t="s">
        <v>441</v>
      </c>
      <c r="T25" s="15">
        <v>20387</v>
      </c>
      <c r="U25" s="15">
        <v>16968</v>
      </c>
      <c r="V25" s="15">
        <v>17738</v>
      </c>
      <c r="W25" s="16">
        <v>19556</v>
      </c>
      <c r="X25" s="16">
        <v>17591.47</v>
      </c>
      <c r="Y25" s="16">
        <v>19646.04</v>
      </c>
      <c r="Z25" s="16">
        <v>2007.557</v>
      </c>
      <c r="AA25" s="16">
        <f t="shared" ref="AA25" si="20">Y25-Z25</f>
        <v>17638.483</v>
      </c>
      <c r="AB25" s="9">
        <f t="shared" ref="AB25" si="21">AA25/Y25</f>
        <v>0.89781365608539931</v>
      </c>
      <c r="AC25" s="16">
        <f>O25*1300</f>
        <v>19337.5</v>
      </c>
    </row>
    <row r="26" spans="1:29" ht="24" customHeight="1" x14ac:dyDescent="0.25">
      <c r="A26" s="10" t="s">
        <v>210</v>
      </c>
      <c r="B26" s="11" t="s">
        <v>211</v>
      </c>
      <c r="C26" s="12" t="s">
        <v>212</v>
      </c>
      <c r="D26" s="12" t="s">
        <v>557</v>
      </c>
      <c r="E26" s="13" t="s">
        <v>392</v>
      </c>
      <c r="F26" s="8">
        <f t="shared" si="0"/>
        <v>14875</v>
      </c>
      <c r="G26" s="14">
        <v>40057</v>
      </c>
      <c r="H26" s="12"/>
      <c r="I26" s="12" t="s">
        <v>480</v>
      </c>
      <c r="J26" s="18"/>
      <c r="K26" s="12"/>
      <c r="L26" s="12"/>
      <c r="M26" s="11">
        <v>85</v>
      </c>
      <c r="N26" s="11">
        <v>175</v>
      </c>
      <c r="O26" s="11">
        <f t="shared" si="3"/>
        <v>14.875</v>
      </c>
      <c r="P26" s="11"/>
      <c r="Q26" s="11">
        <v>3</v>
      </c>
      <c r="R26" s="11" t="s">
        <v>423</v>
      </c>
      <c r="S26" s="11" t="s">
        <v>441</v>
      </c>
      <c r="T26" s="15">
        <v>15915</v>
      </c>
      <c r="U26" s="15">
        <v>16127</v>
      </c>
      <c r="V26" s="15">
        <v>15934</v>
      </c>
      <c r="W26" s="16">
        <v>16676</v>
      </c>
      <c r="X26" s="16">
        <v>12376.96</v>
      </c>
      <c r="Y26" s="16">
        <v>15762.84</v>
      </c>
      <c r="Z26" s="16">
        <v>10057.303</v>
      </c>
      <c r="AA26" s="16">
        <f t="shared" ref="AA26" si="22">Y26-Z26</f>
        <v>5705.5370000000003</v>
      </c>
      <c r="AB26" s="9">
        <f t="shared" ref="AB26" si="23">AA26/Y26</f>
        <v>0.361961232874279</v>
      </c>
      <c r="AC26" s="16">
        <f>O26*1233</f>
        <v>18340.875</v>
      </c>
    </row>
    <row r="27" spans="1:29" ht="24" customHeight="1" x14ac:dyDescent="0.25">
      <c r="A27" s="10" t="s">
        <v>354</v>
      </c>
      <c r="B27" s="11" t="s">
        <v>99</v>
      </c>
      <c r="C27" s="12" t="s">
        <v>578</v>
      </c>
      <c r="D27" s="12" t="s">
        <v>523</v>
      </c>
      <c r="E27" s="13" t="s">
        <v>392</v>
      </c>
      <c r="F27" s="8">
        <f t="shared" si="0"/>
        <v>14875</v>
      </c>
      <c r="G27" s="14">
        <v>39923</v>
      </c>
      <c r="H27" s="17"/>
      <c r="I27" s="12" t="s">
        <v>480</v>
      </c>
      <c r="J27" s="17">
        <v>47228</v>
      </c>
      <c r="K27" s="12">
        <v>0.45100000000000001</v>
      </c>
      <c r="L27" s="12" t="s">
        <v>496</v>
      </c>
      <c r="M27" s="11">
        <v>85</v>
      </c>
      <c r="N27" s="11">
        <v>175</v>
      </c>
      <c r="O27" s="11">
        <f t="shared" si="3"/>
        <v>14.875</v>
      </c>
      <c r="P27" s="11" t="s">
        <v>504</v>
      </c>
      <c r="Q27" s="11">
        <v>3</v>
      </c>
      <c r="R27" s="11" t="s">
        <v>423</v>
      </c>
      <c r="S27" s="11" t="s">
        <v>441</v>
      </c>
      <c r="T27" s="15">
        <v>16530</v>
      </c>
      <c r="U27" s="15">
        <v>17773</v>
      </c>
      <c r="V27" s="15">
        <v>17397</v>
      </c>
      <c r="W27" s="16">
        <v>18709</v>
      </c>
      <c r="X27" s="16">
        <v>18216.169999999998</v>
      </c>
      <c r="Y27" s="16">
        <v>14510.13</v>
      </c>
      <c r="Z27" s="16">
        <v>8519.4</v>
      </c>
      <c r="AA27" s="16">
        <f t="shared" si="4"/>
        <v>5990.73</v>
      </c>
      <c r="AB27" s="9">
        <f t="shared" si="5"/>
        <v>0.41286535682312975</v>
      </c>
      <c r="AC27" s="16">
        <f>1200*O27</f>
        <v>17850</v>
      </c>
    </row>
    <row r="28" spans="1:29" ht="24" customHeight="1" x14ac:dyDescent="0.25">
      <c r="A28" s="10" t="s">
        <v>201</v>
      </c>
      <c r="B28" s="11" t="s">
        <v>202</v>
      </c>
      <c r="C28" s="12" t="s">
        <v>203</v>
      </c>
      <c r="D28" s="12" t="s">
        <v>558</v>
      </c>
      <c r="E28" s="13" t="s">
        <v>409</v>
      </c>
      <c r="F28" s="8">
        <f t="shared" si="0"/>
        <v>15120</v>
      </c>
      <c r="G28" s="14">
        <v>40255</v>
      </c>
      <c r="H28" s="12"/>
      <c r="I28" s="12" t="s">
        <v>480</v>
      </c>
      <c r="J28" s="18"/>
      <c r="K28" s="12"/>
      <c r="L28" s="12"/>
      <c r="M28" s="11">
        <v>84</v>
      </c>
      <c r="N28" s="11">
        <v>180</v>
      </c>
      <c r="O28" s="11">
        <f t="shared" si="3"/>
        <v>15.12</v>
      </c>
      <c r="P28" s="11"/>
      <c r="Q28" s="11">
        <v>3</v>
      </c>
      <c r="R28" s="11" t="s">
        <v>423</v>
      </c>
      <c r="S28" s="11" t="s">
        <v>445</v>
      </c>
      <c r="T28" s="15">
        <v>23978</v>
      </c>
      <c r="U28" s="15">
        <v>21644</v>
      </c>
      <c r="V28" s="15">
        <v>23256</v>
      </c>
      <c r="W28" s="16">
        <v>23464</v>
      </c>
      <c r="X28" s="16">
        <v>22530.42</v>
      </c>
      <c r="Y28" s="16">
        <v>23433.46</v>
      </c>
      <c r="Z28" s="16">
        <v>0</v>
      </c>
      <c r="AA28" s="16">
        <f t="shared" ref="AA28" si="24">Y28-Z28</f>
        <v>23433.46</v>
      </c>
      <c r="AB28" s="9">
        <f t="shared" ref="AB28" si="25">AA28/Y28</f>
        <v>1</v>
      </c>
      <c r="AC28" s="16">
        <f>1140*O28</f>
        <v>17236.8</v>
      </c>
    </row>
    <row r="29" spans="1:29" ht="24" customHeight="1" x14ac:dyDescent="0.25">
      <c r="A29" s="10" t="s">
        <v>186</v>
      </c>
      <c r="B29" s="11" t="s">
        <v>187</v>
      </c>
      <c r="C29" s="12" t="s">
        <v>188</v>
      </c>
      <c r="D29" s="12" t="s">
        <v>525</v>
      </c>
      <c r="E29" s="13" t="s">
        <v>396</v>
      </c>
      <c r="F29" s="8">
        <f t="shared" si="0"/>
        <v>15120</v>
      </c>
      <c r="G29" s="14">
        <v>40227</v>
      </c>
      <c r="H29" s="12"/>
      <c r="I29" s="12" t="s">
        <v>480</v>
      </c>
      <c r="J29" s="18"/>
      <c r="K29" s="12"/>
      <c r="L29" s="12"/>
      <c r="M29" s="11">
        <v>84</v>
      </c>
      <c r="N29" s="11">
        <v>180</v>
      </c>
      <c r="O29" s="11">
        <f t="shared" si="3"/>
        <v>15.12</v>
      </c>
      <c r="P29" s="11"/>
      <c r="Q29" s="11">
        <v>3</v>
      </c>
      <c r="R29" s="11" t="s">
        <v>423</v>
      </c>
      <c r="S29" s="11" t="s">
        <v>445</v>
      </c>
      <c r="T29" s="15">
        <v>17759</v>
      </c>
      <c r="U29" s="15">
        <v>16174</v>
      </c>
      <c r="V29" s="15">
        <v>16703</v>
      </c>
      <c r="W29" s="16">
        <v>15986</v>
      </c>
      <c r="X29" s="16">
        <v>14240.76</v>
      </c>
      <c r="Y29" s="16">
        <v>17674.13</v>
      </c>
      <c r="Z29" s="16">
        <v>5178.55</v>
      </c>
      <c r="AA29" s="16">
        <f t="shared" ref="AA29" si="26">Y29-Z29</f>
        <v>12495.580000000002</v>
      </c>
      <c r="AB29" s="9">
        <f t="shared" ref="AB29" si="27">AA29/Y29</f>
        <v>0.70699830769605077</v>
      </c>
      <c r="AC29" s="16">
        <f>O29*1166</f>
        <v>17629.919999999998</v>
      </c>
    </row>
    <row r="30" spans="1:29" ht="49.15" customHeight="1" x14ac:dyDescent="0.25">
      <c r="A30" s="10" t="s">
        <v>60</v>
      </c>
      <c r="B30" s="11" t="s">
        <v>61</v>
      </c>
      <c r="C30" s="12" t="s">
        <v>62</v>
      </c>
      <c r="D30" s="12" t="s">
        <v>557</v>
      </c>
      <c r="E30" s="13" t="s">
        <v>396</v>
      </c>
      <c r="F30" s="8">
        <f t="shared" si="0"/>
        <v>15120</v>
      </c>
      <c r="G30" s="14">
        <v>40151</v>
      </c>
      <c r="H30" s="17" t="s">
        <v>575</v>
      </c>
      <c r="I30" s="12" t="s">
        <v>480</v>
      </c>
      <c r="J30" s="14">
        <v>47456</v>
      </c>
      <c r="K30" s="12">
        <v>0.47399999999999998</v>
      </c>
      <c r="L30" s="12" t="s">
        <v>492</v>
      </c>
      <c r="M30" s="11">
        <v>84</v>
      </c>
      <c r="N30" s="11">
        <v>180</v>
      </c>
      <c r="O30" s="11">
        <f t="shared" si="3"/>
        <v>15.12</v>
      </c>
      <c r="P30" s="11" t="s">
        <v>569</v>
      </c>
      <c r="Q30" s="11">
        <v>1</v>
      </c>
      <c r="R30" s="11" t="s">
        <v>422</v>
      </c>
      <c r="S30" s="11" t="s">
        <v>445</v>
      </c>
      <c r="T30" s="15">
        <v>19226</v>
      </c>
      <c r="U30" s="15">
        <v>17440</v>
      </c>
      <c r="V30" s="15">
        <v>18325</v>
      </c>
      <c r="W30" s="16">
        <v>16360</v>
      </c>
      <c r="X30" s="16">
        <v>11604.92</v>
      </c>
      <c r="Y30" s="16">
        <v>12090.07</v>
      </c>
      <c r="Z30" s="16">
        <v>8892.4150000000009</v>
      </c>
      <c r="AA30" s="16">
        <f t="shared" ref="AA30" si="28">Y30-Z30</f>
        <v>3197.6549999999988</v>
      </c>
      <c r="AB30" s="9">
        <f t="shared" ref="AB30" si="29">AA30/Y30</f>
        <v>0.26448606170187589</v>
      </c>
      <c r="AC30" s="16">
        <f>O30*1233</f>
        <v>18642.96</v>
      </c>
    </row>
    <row r="31" spans="1:29" ht="24" customHeight="1" x14ac:dyDescent="0.25">
      <c r="A31" s="10" t="s">
        <v>184</v>
      </c>
      <c r="B31" s="11" t="s">
        <v>99</v>
      </c>
      <c r="C31" s="12" t="s">
        <v>185</v>
      </c>
      <c r="D31" s="12" t="s">
        <v>523</v>
      </c>
      <c r="E31" s="13" t="s">
        <v>396</v>
      </c>
      <c r="F31" s="8">
        <f t="shared" si="0"/>
        <v>15120</v>
      </c>
      <c r="G31" s="14">
        <v>40219</v>
      </c>
      <c r="H31" s="17"/>
      <c r="I31" s="12" t="s">
        <v>480</v>
      </c>
      <c r="J31" s="14">
        <v>43871</v>
      </c>
      <c r="K31" s="12">
        <v>0.46400000000000002</v>
      </c>
      <c r="L31" s="12" t="s">
        <v>492</v>
      </c>
      <c r="M31" s="11">
        <v>84</v>
      </c>
      <c r="N31" s="11">
        <v>180</v>
      </c>
      <c r="O31" s="11">
        <f t="shared" si="3"/>
        <v>15.12</v>
      </c>
      <c r="P31" s="11" t="s">
        <v>500</v>
      </c>
      <c r="Q31" s="11">
        <v>3</v>
      </c>
      <c r="R31" s="11" t="s">
        <v>423</v>
      </c>
      <c r="S31" s="11" t="s">
        <v>445</v>
      </c>
      <c r="T31" s="15">
        <v>18910</v>
      </c>
      <c r="U31" s="15">
        <v>17976</v>
      </c>
      <c r="V31" s="15">
        <v>17315</v>
      </c>
      <c r="W31" s="16">
        <v>18683</v>
      </c>
      <c r="X31" s="16">
        <v>16587.28</v>
      </c>
      <c r="Y31" s="16"/>
      <c r="Z31" s="16">
        <v>8007.4030000000002</v>
      </c>
      <c r="AA31" s="16"/>
      <c r="AB31" s="16"/>
      <c r="AC31" s="16">
        <f>O31*1100</f>
        <v>16632</v>
      </c>
    </row>
    <row r="32" spans="1:29" ht="24" customHeight="1" x14ac:dyDescent="0.25">
      <c r="A32" s="10" t="s">
        <v>298</v>
      </c>
      <c r="B32" s="11" t="s">
        <v>264</v>
      </c>
      <c r="C32" s="12" t="s">
        <v>33</v>
      </c>
      <c r="D32" s="12" t="s">
        <v>556</v>
      </c>
      <c r="E32" s="13" t="s">
        <v>403</v>
      </c>
      <c r="F32" s="8">
        <f t="shared" si="0"/>
        <v>15180</v>
      </c>
      <c r="G32" s="14">
        <v>40492</v>
      </c>
      <c r="H32" s="12"/>
      <c r="I32" s="12" t="s">
        <v>480</v>
      </c>
      <c r="J32" s="18"/>
      <c r="K32" s="12"/>
      <c r="L32" s="12"/>
      <c r="M32" s="11">
        <v>66</v>
      </c>
      <c r="N32" s="11">
        <v>230</v>
      </c>
      <c r="O32" s="11">
        <f t="shared" si="3"/>
        <v>15.18</v>
      </c>
      <c r="P32" s="11"/>
      <c r="Q32" s="11">
        <v>3</v>
      </c>
      <c r="R32" s="11" t="s">
        <v>431</v>
      </c>
      <c r="S32" s="11" t="s">
        <v>452</v>
      </c>
      <c r="T32" s="15">
        <v>22480</v>
      </c>
      <c r="U32" s="15">
        <v>18929</v>
      </c>
      <c r="V32" s="15">
        <v>20973</v>
      </c>
      <c r="W32" s="16">
        <v>21009</v>
      </c>
      <c r="X32" s="16">
        <v>19918.080000000002</v>
      </c>
      <c r="Y32" s="16">
        <v>21089.69</v>
      </c>
      <c r="Z32" s="16">
        <v>18751.166000000001</v>
      </c>
      <c r="AA32" s="16">
        <f t="shared" ref="AA32" si="30">Y32-Z32</f>
        <v>2338.5239999999976</v>
      </c>
      <c r="AB32" s="9">
        <f t="shared" ref="AB32" si="31">AA32/Y32</f>
        <v>0.11088470243042917</v>
      </c>
      <c r="AC32" s="16">
        <f>O32*1266</f>
        <v>19217.88</v>
      </c>
    </row>
    <row r="33" spans="1:29" ht="24" customHeight="1" x14ac:dyDescent="0.25">
      <c r="A33" s="10" t="s">
        <v>193</v>
      </c>
      <c r="B33" s="11" t="s">
        <v>14</v>
      </c>
      <c r="C33" s="12" t="s">
        <v>33</v>
      </c>
      <c r="D33" s="12" t="s">
        <v>525</v>
      </c>
      <c r="E33" s="13" t="s">
        <v>403</v>
      </c>
      <c r="F33" s="8">
        <f t="shared" si="0"/>
        <v>15180</v>
      </c>
      <c r="G33" s="14">
        <v>40602</v>
      </c>
      <c r="H33" s="12"/>
      <c r="I33" s="12"/>
      <c r="J33" s="18"/>
      <c r="K33" s="12"/>
      <c r="L33" s="12"/>
      <c r="M33" s="11">
        <v>66</v>
      </c>
      <c r="N33" s="11">
        <v>230</v>
      </c>
      <c r="O33" s="11">
        <f t="shared" si="3"/>
        <v>15.18</v>
      </c>
      <c r="P33" s="11"/>
      <c r="Q33" s="11">
        <v>2</v>
      </c>
      <c r="R33" s="11" t="s">
        <v>421</v>
      </c>
      <c r="S33" s="11" t="s">
        <v>452</v>
      </c>
      <c r="T33" s="15">
        <v>13032</v>
      </c>
      <c r="U33" s="15">
        <v>15288</v>
      </c>
      <c r="V33" s="15">
        <v>15490</v>
      </c>
      <c r="W33" s="16">
        <v>14965</v>
      </c>
      <c r="X33" s="16"/>
      <c r="Y33" s="16"/>
      <c r="Z33" s="16"/>
      <c r="AA33" s="16"/>
      <c r="AB33" s="16"/>
      <c r="AC33" s="16">
        <f>O33*1166</f>
        <v>17699.88</v>
      </c>
    </row>
    <row r="34" spans="1:29" ht="24" customHeight="1" x14ac:dyDescent="0.25">
      <c r="A34" s="10" t="s">
        <v>149</v>
      </c>
      <c r="B34" s="11" t="s">
        <v>99</v>
      </c>
      <c r="C34" s="12" t="s">
        <v>150</v>
      </c>
      <c r="D34" s="12" t="s">
        <v>523</v>
      </c>
      <c r="E34" s="13" t="s">
        <v>403</v>
      </c>
      <c r="F34" s="8">
        <f t="shared" si="0"/>
        <v>15180</v>
      </c>
      <c r="G34" s="14">
        <v>40674</v>
      </c>
      <c r="H34" s="17"/>
      <c r="I34" s="12" t="s">
        <v>481</v>
      </c>
      <c r="J34" s="17">
        <v>47979</v>
      </c>
      <c r="K34" s="12">
        <v>0.36</v>
      </c>
      <c r="L34" s="12" t="s">
        <v>494</v>
      </c>
      <c r="M34" s="11">
        <v>66</v>
      </c>
      <c r="N34" s="11">
        <v>230</v>
      </c>
      <c r="O34" s="11">
        <f t="shared" si="3"/>
        <v>15.18</v>
      </c>
      <c r="P34" s="11" t="s">
        <v>506</v>
      </c>
      <c r="Q34" s="11">
        <v>3</v>
      </c>
      <c r="R34" s="11" t="s">
        <v>424</v>
      </c>
      <c r="S34" s="11" t="s">
        <v>452</v>
      </c>
      <c r="T34" s="15">
        <v>18575</v>
      </c>
      <c r="U34" s="15">
        <v>0</v>
      </c>
      <c r="V34" s="15">
        <v>15819</v>
      </c>
      <c r="W34" s="16">
        <v>16272</v>
      </c>
      <c r="X34" s="16">
        <v>15343.5</v>
      </c>
      <c r="Y34" s="16">
        <v>15831.65</v>
      </c>
      <c r="Z34" s="16"/>
      <c r="AA34" s="16"/>
      <c r="AB34" s="9"/>
      <c r="AC34" s="16">
        <f>O34*1100</f>
        <v>16698</v>
      </c>
    </row>
    <row r="35" spans="1:29" ht="24" customHeight="1" x14ac:dyDescent="0.25">
      <c r="A35" s="10" t="s">
        <v>191</v>
      </c>
      <c r="B35" s="11" t="s">
        <v>99</v>
      </c>
      <c r="C35" s="12" t="s">
        <v>192</v>
      </c>
      <c r="D35" s="12" t="s">
        <v>523</v>
      </c>
      <c r="E35" s="13" t="s">
        <v>403</v>
      </c>
      <c r="F35" s="8">
        <f t="shared" si="0"/>
        <v>15180</v>
      </c>
      <c r="G35" s="14">
        <v>40660</v>
      </c>
      <c r="H35" s="17"/>
      <c r="I35" s="12" t="s">
        <v>480</v>
      </c>
      <c r="J35" s="17">
        <v>47965</v>
      </c>
      <c r="K35" s="12">
        <v>0.442</v>
      </c>
      <c r="L35" s="12" t="s">
        <v>494</v>
      </c>
      <c r="M35" s="11">
        <v>66</v>
      </c>
      <c r="N35" s="11">
        <v>230</v>
      </c>
      <c r="O35" s="11">
        <f t="shared" si="3"/>
        <v>15.18</v>
      </c>
      <c r="P35" s="11" t="s">
        <v>506</v>
      </c>
      <c r="Q35" s="11">
        <v>3</v>
      </c>
      <c r="R35" s="11" t="s">
        <v>424</v>
      </c>
      <c r="S35" s="11" t="s">
        <v>452</v>
      </c>
      <c r="T35" s="15">
        <v>18274</v>
      </c>
      <c r="U35" s="15">
        <v>15338</v>
      </c>
      <c r="V35" s="15">
        <v>16957</v>
      </c>
      <c r="W35" s="16">
        <v>17996</v>
      </c>
      <c r="X35" s="16">
        <v>17149.3</v>
      </c>
      <c r="Y35" s="16">
        <v>18658.919999999998</v>
      </c>
      <c r="Z35" s="16">
        <v>2979.8139999999999</v>
      </c>
      <c r="AA35" s="16">
        <f t="shared" si="4"/>
        <v>15679.105999999998</v>
      </c>
      <c r="AB35" s="9">
        <f t="shared" si="5"/>
        <v>0.84030083198813221</v>
      </c>
      <c r="AC35" s="16">
        <f>O35*1100</f>
        <v>16698</v>
      </c>
    </row>
    <row r="36" spans="1:29" ht="24" customHeight="1" x14ac:dyDescent="0.25">
      <c r="A36" s="10" t="s">
        <v>104</v>
      </c>
      <c r="B36" s="11" t="s">
        <v>14</v>
      </c>
      <c r="C36" s="12" t="s">
        <v>105</v>
      </c>
      <c r="D36" s="12" t="s">
        <v>525</v>
      </c>
      <c r="E36" s="13" t="s">
        <v>400</v>
      </c>
      <c r="F36" s="8">
        <f t="shared" si="0"/>
        <v>15750</v>
      </c>
      <c r="G36" s="14">
        <v>40164</v>
      </c>
      <c r="H36" s="17"/>
      <c r="I36" s="12" t="s">
        <v>480</v>
      </c>
      <c r="J36" s="17">
        <v>47469</v>
      </c>
      <c r="K36" s="12">
        <v>0.45100000000000001</v>
      </c>
      <c r="L36" s="12" t="s">
        <v>496</v>
      </c>
      <c r="M36" s="11">
        <v>90</v>
      </c>
      <c r="N36" s="11">
        <v>175</v>
      </c>
      <c r="O36" s="11">
        <f t="shared" si="3"/>
        <v>15.75</v>
      </c>
      <c r="P36" s="11" t="s">
        <v>505</v>
      </c>
      <c r="Q36" s="11">
        <v>3</v>
      </c>
      <c r="R36" s="11" t="s">
        <v>423</v>
      </c>
      <c r="S36" s="11" t="s">
        <v>449</v>
      </c>
      <c r="T36" s="15">
        <v>18622</v>
      </c>
      <c r="U36" s="15">
        <v>17724</v>
      </c>
      <c r="V36" s="15">
        <v>17926</v>
      </c>
      <c r="W36" s="16">
        <v>17049</v>
      </c>
      <c r="X36" s="16">
        <v>17055</v>
      </c>
      <c r="Y36" s="16" t="s">
        <v>490</v>
      </c>
      <c r="Z36" s="16"/>
      <c r="AA36" s="16"/>
      <c r="AB36" s="9"/>
      <c r="AC36" s="16">
        <f>O36*1166</f>
        <v>18364.5</v>
      </c>
    </row>
    <row r="37" spans="1:29" ht="24" customHeight="1" x14ac:dyDescent="0.25">
      <c r="A37" s="10" t="s">
        <v>92</v>
      </c>
      <c r="B37" s="11" t="s">
        <v>51</v>
      </c>
      <c r="C37" s="12" t="s">
        <v>93</v>
      </c>
      <c r="D37" s="12" t="s">
        <v>523</v>
      </c>
      <c r="E37" s="13" t="s">
        <v>400</v>
      </c>
      <c r="F37" s="8">
        <f t="shared" si="0"/>
        <v>15750</v>
      </c>
      <c r="G37" s="14">
        <v>39975</v>
      </c>
      <c r="H37" s="17"/>
      <c r="I37" s="12" t="s">
        <v>480</v>
      </c>
      <c r="J37" s="17">
        <v>47280</v>
      </c>
      <c r="K37" s="12">
        <v>0.47399999999999998</v>
      </c>
      <c r="L37" s="12" t="s">
        <v>496</v>
      </c>
      <c r="M37" s="11">
        <v>90</v>
      </c>
      <c r="N37" s="11">
        <v>175</v>
      </c>
      <c r="O37" s="11">
        <f t="shared" si="3"/>
        <v>15.75</v>
      </c>
      <c r="P37" s="11" t="s">
        <v>504</v>
      </c>
      <c r="Q37" s="11">
        <v>3</v>
      </c>
      <c r="R37" s="11" t="s">
        <v>423</v>
      </c>
      <c r="S37" s="11" t="s">
        <v>449</v>
      </c>
      <c r="T37" s="15">
        <v>20342</v>
      </c>
      <c r="U37" s="15">
        <v>19002</v>
      </c>
      <c r="V37" s="15">
        <v>20284</v>
      </c>
      <c r="W37" s="16">
        <v>20733</v>
      </c>
      <c r="X37" s="16">
        <v>19223.03</v>
      </c>
      <c r="Y37" s="16">
        <v>20033.52</v>
      </c>
      <c r="Z37" s="16">
        <v>13717.308000000001</v>
      </c>
      <c r="AA37" s="16">
        <f>Y37-Z37</f>
        <v>6316.2119999999995</v>
      </c>
      <c r="AB37" s="9">
        <f t="shared" si="5"/>
        <v>0.31528218705449662</v>
      </c>
      <c r="AC37" s="16">
        <f>O37*1100</f>
        <v>17325</v>
      </c>
    </row>
    <row r="38" spans="1:29" ht="24" customHeight="1" x14ac:dyDescent="0.25">
      <c r="A38" s="10" t="s">
        <v>159</v>
      </c>
      <c r="B38" s="11" t="s">
        <v>51</v>
      </c>
      <c r="C38" s="12" t="s">
        <v>160</v>
      </c>
      <c r="D38" s="12" t="s">
        <v>523</v>
      </c>
      <c r="E38" s="13" t="s">
        <v>400</v>
      </c>
      <c r="F38" s="8">
        <f t="shared" si="0"/>
        <v>15750</v>
      </c>
      <c r="G38" s="14">
        <v>40093</v>
      </c>
      <c r="H38" s="17"/>
      <c r="I38" s="12" t="s">
        <v>480</v>
      </c>
      <c r="J38" s="14">
        <v>47398</v>
      </c>
      <c r="K38" s="12">
        <v>0.45100000000000001</v>
      </c>
      <c r="L38" s="12" t="s">
        <v>496</v>
      </c>
      <c r="M38" s="11">
        <v>90</v>
      </c>
      <c r="N38" s="11">
        <v>175</v>
      </c>
      <c r="O38" s="11">
        <f t="shared" si="3"/>
        <v>15.75</v>
      </c>
      <c r="P38" s="11" t="s">
        <v>501</v>
      </c>
      <c r="Q38" s="11">
        <v>3</v>
      </c>
      <c r="R38" s="11" t="s">
        <v>420</v>
      </c>
      <c r="S38" s="11" t="s">
        <v>449</v>
      </c>
      <c r="T38" s="15">
        <v>19175</v>
      </c>
      <c r="U38" s="15">
        <v>18113</v>
      </c>
      <c r="V38" s="15">
        <v>18232</v>
      </c>
      <c r="W38" s="16">
        <v>19248</v>
      </c>
      <c r="X38" s="16">
        <v>19788.63</v>
      </c>
      <c r="Y38" s="16">
        <v>19437.59</v>
      </c>
      <c r="Z38" s="16">
        <v>11894.066000000001</v>
      </c>
      <c r="AA38" s="16">
        <f>Y38-Z38</f>
        <v>7543.5239999999994</v>
      </c>
      <c r="AB38" s="9">
        <f t="shared" si="5"/>
        <v>0.38808946993943177</v>
      </c>
      <c r="AC38" s="16">
        <f>O38*1100</f>
        <v>17325</v>
      </c>
    </row>
    <row r="39" spans="1:29" ht="24" customHeight="1" x14ac:dyDescent="0.25">
      <c r="A39" s="10" t="s">
        <v>263</v>
      </c>
      <c r="B39" s="11" t="s">
        <v>264</v>
      </c>
      <c r="C39" s="12" t="s">
        <v>33</v>
      </c>
      <c r="D39" s="12" t="s">
        <v>556</v>
      </c>
      <c r="E39" s="13" t="s">
        <v>401</v>
      </c>
      <c r="F39" s="8">
        <f t="shared" si="0"/>
        <v>16560</v>
      </c>
      <c r="G39" s="14">
        <v>40470</v>
      </c>
      <c r="H39" s="12"/>
      <c r="I39" s="12" t="s">
        <v>480</v>
      </c>
      <c r="J39" s="18"/>
      <c r="K39" s="12"/>
      <c r="L39" s="12"/>
      <c r="M39" s="11">
        <v>72</v>
      </c>
      <c r="N39" s="11">
        <v>230</v>
      </c>
      <c r="O39" s="11">
        <f t="shared" si="3"/>
        <v>16.559999999999999</v>
      </c>
      <c r="P39" s="11"/>
      <c r="Q39" s="11">
        <v>3</v>
      </c>
      <c r="R39" s="11" t="s">
        <v>431</v>
      </c>
      <c r="S39" s="11" t="s">
        <v>450</v>
      </c>
      <c r="T39" s="15">
        <v>21259</v>
      </c>
      <c r="U39" s="15">
        <v>18139</v>
      </c>
      <c r="V39" s="15">
        <v>20000</v>
      </c>
      <c r="W39" s="16">
        <v>20000</v>
      </c>
      <c r="X39" s="16">
        <v>13740.933000000001</v>
      </c>
      <c r="Y39" s="16">
        <v>12446.825999999999</v>
      </c>
      <c r="Z39" s="16">
        <v>38.49</v>
      </c>
      <c r="AA39" s="16">
        <f>Y39-Z39</f>
        <v>12408.335999999999</v>
      </c>
      <c r="AB39" s="9">
        <f t="shared" ref="AB39:AB40" si="32">AA39/Y39</f>
        <v>0.99690764537079579</v>
      </c>
      <c r="AC39" s="16">
        <f>O39*1266</f>
        <v>20964.96</v>
      </c>
    </row>
    <row r="40" spans="1:29" ht="24" customHeight="1" x14ac:dyDescent="0.25">
      <c r="A40" s="10" t="s">
        <v>263</v>
      </c>
      <c r="B40" s="11" t="s">
        <v>264</v>
      </c>
      <c r="C40" s="12" t="s">
        <v>97</v>
      </c>
      <c r="D40" s="12" t="s">
        <v>556</v>
      </c>
      <c r="E40" s="13" t="s">
        <v>401</v>
      </c>
      <c r="F40" s="8">
        <f t="shared" si="0"/>
        <v>16560</v>
      </c>
      <c r="G40" s="14">
        <v>40492</v>
      </c>
      <c r="H40" s="12"/>
      <c r="I40" s="12" t="s">
        <v>480</v>
      </c>
      <c r="J40" s="18"/>
      <c r="K40" s="12"/>
      <c r="L40" s="12"/>
      <c r="M40" s="11">
        <v>72</v>
      </c>
      <c r="N40" s="11">
        <v>230</v>
      </c>
      <c r="O40" s="11">
        <f t="shared" si="3"/>
        <v>16.559999999999999</v>
      </c>
      <c r="P40" s="11"/>
      <c r="Q40" s="11">
        <v>3</v>
      </c>
      <c r="R40" s="11" t="s">
        <v>431</v>
      </c>
      <c r="S40" s="11" t="s">
        <v>450</v>
      </c>
      <c r="T40" s="15">
        <v>26667</v>
      </c>
      <c r="U40" s="15">
        <v>22385</v>
      </c>
      <c r="V40" s="15">
        <v>24471</v>
      </c>
      <c r="W40" s="16">
        <v>24755</v>
      </c>
      <c r="X40" s="16">
        <v>23304.33</v>
      </c>
      <c r="Y40" s="16">
        <v>24779.43</v>
      </c>
      <c r="Z40" s="16">
        <v>22986.425999999999</v>
      </c>
      <c r="AA40" s="16">
        <f>Y40-Z40</f>
        <v>1793.0040000000008</v>
      </c>
      <c r="AB40" s="9">
        <f t="shared" si="32"/>
        <v>7.235856514859304E-2</v>
      </c>
      <c r="AC40" s="16">
        <f>O40*1266</f>
        <v>20964.96</v>
      </c>
    </row>
    <row r="41" spans="1:29" ht="24" customHeight="1" x14ac:dyDescent="0.25">
      <c r="A41" s="10" t="s">
        <v>98</v>
      </c>
      <c r="B41" s="11" t="s">
        <v>99</v>
      </c>
      <c r="C41" s="12" t="s">
        <v>100</v>
      </c>
      <c r="D41" s="12" t="s">
        <v>523</v>
      </c>
      <c r="E41" s="13" t="s">
        <v>401</v>
      </c>
      <c r="F41" s="8">
        <f t="shared" si="0"/>
        <v>16560</v>
      </c>
      <c r="G41" s="14">
        <v>40610</v>
      </c>
      <c r="H41" s="17"/>
      <c r="I41" s="12" t="s">
        <v>480</v>
      </c>
      <c r="J41" s="17">
        <v>47915</v>
      </c>
      <c r="K41" s="12">
        <v>0.442</v>
      </c>
      <c r="L41" s="12" t="s">
        <v>493</v>
      </c>
      <c r="M41" s="11">
        <v>72</v>
      </c>
      <c r="N41" s="11">
        <v>230</v>
      </c>
      <c r="O41" s="11">
        <f t="shared" si="3"/>
        <v>16.559999999999999</v>
      </c>
      <c r="P41" s="11" t="s">
        <v>503</v>
      </c>
      <c r="Q41" s="11">
        <v>3</v>
      </c>
      <c r="R41" s="11" t="s">
        <v>425</v>
      </c>
      <c r="S41" s="11" t="s">
        <v>450</v>
      </c>
      <c r="T41" s="15">
        <v>20460</v>
      </c>
      <c r="U41" s="15">
        <v>20009</v>
      </c>
      <c r="V41" s="15">
        <v>19942</v>
      </c>
      <c r="W41" s="16">
        <v>20777</v>
      </c>
      <c r="X41" s="16">
        <v>20523.36</v>
      </c>
      <c r="Y41" s="16">
        <v>16473.41</v>
      </c>
      <c r="Z41" s="16">
        <v>5888.6080000000002</v>
      </c>
      <c r="AA41" s="16">
        <f t="shared" si="4"/>
        <v>10584.802</v>
      </c>
      <c r="AB41" s="9">
        <f t="shared" si="5"/>
        <v>0.64253861222418429</v>
      </c>
      <c r="AC41" s="16">
        <f>O41*1100</f>
        <v>18216</v>
      </c>
    </row>
    <row r="42" spans="1:29" ht="24" customHeight="1" x14ac:dyDescent="0.25">
      <c r="A42" s="10" t="s">
        <v>306</v>
      </c>
      <c r="B42" s="11" t="s">
        <v>3</v>
      </c>
      <c r="C42" s="12" t="s">
        <v>307</v>
      </c>
      <c r="D42" s="12" t="s">
        <v>523</v>
      </c>
      <c r="E42" s="13" t="s">
        <v>401</v>
      </c>
      <c r="F42" s="8">
        <f t="shared" si="0"/>
        <v>16560</v>
      </c>
      <c r="G42" s="14">
        <v>40606</v>
      </c>
      <c r="H42" s="17"/>
      <c r="I42" s="12" t="s">
        <v>480</v>
      </c>
      <c r="J42" s="17">
        <v>47911</v>
      </c>
      <c r="K42" s="12">
        <v>0.442</v>
      </c>
      <c r="L42" s="12" t="s">
        <v>493</v>
      </c>
      <c r="M42" s="11">
        <v>72</v>
      </c>
      <c r="N42" s="11">
        <v>230</v>
      </c>
      <c r="O42" s="11">
        <f t="shared" si="3"/>
        <v>16.559999999999999</v>
      </c>
      <c r="P42" s="11" t="s">
        <v>509</v>
      </c>
      <c r="Q42" s="11">
        <v>3</v>
      </c>
      <c r="R42" s="11" t="s">
        <v>420</v>
      </c>
      <c r="S42" s="11" t="s">
        <v>450</v>
      </c>
      <c r="T42" s="15">
        <v>17694</v>
      </c>
      <c r="U42" s="15">
        <v>3828</v>
      </c>
      <c r="V42" s="15">
        <v>13405</v>
      </c>
      <c r="W42" s="16">
        <v>18316</v>
      </c>
      <c r="X42" s="16">
        <v>17752.07</v>
      </c>
      <c r="Y42" s="16">
        <v>17338.88</v>
      </c>
      <c r="Z42" s="16">
        <v>7109.308</v>
      </c>
      <c r="AA42" s="16">
        <f t="shared" si="4"/>
        <v>10229.572</v>
      </c>
      <c r="AB42" s="9">
        <f t="shared" si="5"/>
        <v>0.58997882216152364</v>
      </c>
      <c r="AC42" s="16">
        <f>O41*1100</f>
        <v>18216</v>
      </c>
    </row>
    <row r="43" spans="1:29" ht="24" customHeight="1" x14ac:dyDescent="0.25">
      <c r="A43" s="10" t="s">
        <v>197</v>
      </c>
      <c r="B43" s="11" t="s">
        <v>198</v>
      </c>
      <c r="C43" s="12" t="s">
        <v>199</v>
      </c>
      <c r="D43" s="12" t="s">
        <v>558</v>
      </c>
      <c r="E43" s="13" t="s">
        <v>409</v>
      </c>
      <c r="F43" s="8">
        <f t="shared" si="0"/>
        <v>17820</v>
      </c>
      <c r="G43" s="14">
        <v>40641</v>
      </c>
      <c r="H43" s="12"/>
      <c r="I43" s="12" t="s">
        <v>480</v>
      </c>
      <c r="J43" s="18"/>
      <c r="K43" s="12"/>
      <c r="L43" s="12"/>
      <c r="M43" s="11">
        <v>99</v>
      </c>
      <c r="N43" s="11">
        <v>180</v>
      </c>
      <c r="O43" s="11">
        <f t="shared" si="3"/>
        <v>17.82</v>
      </c>
      <c r="P43" s="11"/>
      <c r="Q43" s="11">
        <v>3</v>
      </c>
      <c r="R43" s="11" t="s">
        <v>418</v>
      </c>
      <c r="S43" s="11" t="s">
        <v>458</v>
      </c>
      <c r="T43" s="15">
        <v>24285</v>
      </c>
      <c r="U43" s="15">
        <v>22313</v>
      </c>
      <c r="V43" s="15">
        <v>16426</v>
      </c>
      <c r="W43" s="16">
        <v>560</v>
      </c>
      <c r="X43" s="16">
        <v>23551.89</v>
      </c>
      <c r="Y43" s="16">
        <v>23350.45</v>
      </c>
      <c r="Z43" s="16">
        <v>14478.998</v>
      </c>
      <c r="AA43" s="16">
        <f t="shared" ref="AA43" si="33">Y43-Z43</f>
        <v>8871.4520000000011</v>
      </c>
      <c r="AB43" s="9">
        <f t="shared" ref="AB43" si="34">AA43/Y43</f>
        <v>0.37992638257506817</v>
      </c>
      <c r="AC43" s="16">
        <f>O42*1140</f>
        <v>18878.399999999998</v>
      </c>
    </row>
    <row r="44" spans="1:29" ht="24" customHeight="1" x14ac:dyDescent="0.25">
      <c r="A44" s="10" t="s">
        <v>201</v>
      </c>
      <c r="B44" s="11" t="s">
        <v>202</v>
      </c>
      <c r="C44" s="12" t="s">
        <v>27</v>
      </c>
      <c r="D44" s="12" t="s">
        <v>558</v>
      </c>
      <c r="E44" s="13" t="s">
        <v>396</v>
      </c>
      <c r="F44" s="8">
        <f t="shared" si="0"/>
        <v>17820</v>
      </c>
      <c r="G44" s="14">
        <v>40255</v>
      </c>
      <c r="H44" s="12"/>
      <c r="I44" s="12" t="s">
        <v>480</v>
      </c>
      <c r="J44" s="18"/>
      <c r="K44" s="12"/>
      <c r="L44" s="12"/>
      <c r="M44" s="11">
        <v>99</v>
      </c>
      <c r="N44" s="11">
        <v>180</v>
      </c>
      <c r="O44" s="11">
        <f t="shared" si="3"/>
        <v>17.82</v>
      </c>
      <c r="P44" s="11"/>
      <c r="Q44" s="11">
        <v>3</v>
      </c>
      <c r="R44" s="11" t="s">
        <v>423</v>
      </c>
      <c r="S44" s="11" t="s">
        <v>458</v>
      </c>
      <c r="T44" s="15">
        <v>20345</v>
      </c>
      <c r="U44" s="15">
        <v>18540</v>
      </c>
      <c r="V44" s="15">
        <v>19810</v>
      </c>
      <c r="W44" s="16">
        <v>19909</v>
      </c>
      <c r="X44" s="16">
        <v>19417.669999999998</v>
      </c>
      <c r="Y44" s="16">
        <v>19538.12</v>
      </c>
      <c r="Z44" s="16">
        <v>0</v>
      </c>
      <c r="AA44" s="16">
        <f t="shared" ref="AA44" si="35">Y44-Z44</f>
        <v>19538.12</v>
      </c>
      <c r="AB44" s="9">
        <f t="shared" ref="AB44" si="36">AA44/Y44</f>
        <v>1</v>
      </c>
      <c r="AC44" s="16">
        <f>O43*1140</f>
        <v>20314.8</v>
      </c>
    </row>
    <row r="45" spans="1:29" ht="24" customHeight="1" x14ac:dyDescent="0.25">
      <c r="A45" s="10" t="s">
        <v>189</v>
      </c>
      <c r="B45" s="11" t="s">
        <v>140</v>
      </c>
      <c r="C45" s="12" t="s">
        <v>190</v>
      </c>
      <c r="D45" s="12" t="s">
        <v>559</v>
      </c>
      <c r="E45" s="13" t="s">
        <v>409</v>
      </c>
      <c r="F45" s="8">
        <f t="shared" si="0"/>
        <v>17820</v>
      </c>
      <c r="G45" s="14">
        <v>40177</v>
      </c>
      <c r="H45" s="12"/>
      <c r="I45" s="12"/>
      <c r="J45" s="18"/>
      <c r="K45" s="12"/>
      <c r="L45" s="12"/>
      <c r="M45" s="11">
        <v>99</v>
      </c>
      <c r="N45" s="11">
        <v>180</v>
      </c>
      <c r="O45" s="11">
        <f t="shared" si="3"/>
        <v>17.82</v>
      </c>
      <c r="P45" s="11"/>
      <c r="Q45" s="11">
        <v>3</v>
      </c>
      <c r="R45" s="11" t="s">
        <v>418</v>
      </c>
      <c r="S45" s="11" t="s">
        <v>458</v>
      </c>
      <c r="T45" s="15">
        <v>20431</v>
      </c>
      <c r="U45" s="15">
        <v>20097</v>
      </c>
      <c r="V45" s="15">
        <v>18268</v>
      </c>
      <c r="W45" s="16">
        <v>19853</v>
      </c>
      <c r="X45" s="16"/>
      <c r="Y45" s="16"/>
      <c r="Z45" s="16"/>
      <c r="AA45" s="16"/>
      <c r="AB45" s="16"/>
      <c r="AC45" s="16">
        <f>O44*1144</f>
        <v>20386.080000000002</v>
      </c>
    </row>
    <row r="46" spans="1:29" ht="24" customHeight="1" x14ac:dyDescent="0.25">
      <c r="A46" s="10" t="s">
        <v>206</v>
      </c>
      <c r="B46" s="11" t="s">
        <v>79</v>
      </c>
      <c r="C46" s="12" t="s">
        <v>207</v>
      </c>
      <c r="D46" s="12" t="s">
        <v>530</v>
      </c>
      <c r="E46" s="13" t="s">
        <v>409</v>
      </c>
      <c r="F46" s="8">
        <f t="shared" si="0"/>
        <v>17820</v>
      </c>
      <c r="G46" s="14">
        <v>40143</v>
      </c>
      <c r="H46" s="17"/>
      <c r="I46" s="12" t="s">
        <v>480</v>
      </c>
      <c r="J46" s="17">
        <v>47448</v>
      </c>
      <c r="K46" s="12">
        <v>0.47399999999999998</v>
      </c>
      <c r="L46" s="12" t="s">
        <v>492</v>
      </c>
      <c r="M46" s="11">
        <v>99</v>
      </c>
      <c r="N46" s="11">
        <v>180</v>
      </c>
      <c r="O46" s="11">
        <f t="shared" si="3"/>
        <v>17.82</v>
      </c>
      <c r="P46" s="11" t="s">
        <v>510</v>
      </c>
      <c r="Q46" s="11">
        <v>3</v>
      </c>
      <c r="R46" s="11" t="s">
        <v>511</v>
      </c>
      <c r="S46" s="11" t="s">
        <v>458</v>
      </c>
      <c r="T46" s="15">
        <v>25850</v>
      </c>
      <c r="U46" s="15">
        <v>20148</v>
      </c>
      <c r="V46" s="15">
        <v>21168</v>
      </c>
      <c r="W46" s="16">
        <v>24522</v>
      </c>
      <c r="X46" s="16" t="s">
        <v>490</v>
      </c>
      <c r="Y46" s="16" t="s">
        <v>490</v>
      </c>
      <c r="Z46" s="16">
        <v>14104.405000000001</v>
      </c>
      <c r="AA46" s="16"/>
      <c r="AB46" s="16"/>
      <c r="AC46" s="16">
        <f>O45*1300</f>
        <v>23166</v>
      </c>
    </row>
    <row r="47" spans="1:29" ht="24" customHeight="1" x14ac:dyDescent="0.25">
      <c r="A47" s="10" t="s">
        <v>337</v>
      </c>
      <c r="B47" s="11" t="s">
        <v>109</v>
      </c>
      <c r="C47" s="12" t="s">
        <v>338</v>
      </c>
      <c r="D47" s="12" t="s">
        <v>525</v>
      </c>
      <c r="E47" s="13" t="s">
        <v>409</v>
      </c>
      <c r="F47" s="8">
        <f t="shared" si="0"/>
        <v>17820</v>
      </c>
      <c r="G47" s="14">
        <v>40612</v>
      </c>
      <c r="H47" s="12"/>
      <c r="I47" s="12" t="s">
        <v>480</v>
      </c>
      <c r="J47" s="18"/>
      <c r="K47" s="12"/>
      <c r="L47" s="12"/>
      <c r="M47" s="11">
        <v>99</v>
      </c>
      <c r="N47" s="11">
        <v>180</v>
      </c>
      <c r="O47" s="11">
        <f t="shared" si="3"/>
        <v>17.82</v>
      </c>
      <c r="P47" s="11"/>
      <c r="Q47" s="11">
        <v>5</v>
      </c>
      <c r="R47" s="11" t="s">
        <v>424</v>
      </c>
      <c r="S47" s="11" t="s">
        <v>458</v>
      </c>
      <c r="T47" s="15">
        <v>19652</v>
      </c>
      <c r="U47" s="15">
        <v>18695</v>
      </c>
      <c r="V47" s="15">
        <v>19563</v>
      </c>
      <c r="W47" s="16">
        <v>18666</v>
      </c>
      <c r="X47" s="16">
        <v>18499.150000000001</v>
      </c>
      <c r="Y47" s="16">
        <v>20280.650000000001</v>
      </c>
      <c r="Z47" s="16">
        <v>7229.55</v>
      </c>
      <c r="AA47" s="16">
        <f t="shared" ref="AA47" si="37">Y47-Z47</f>
        <v>13051.100000000002</v>
      </c>
      <c r="AB47" s="9">
        <f t="shared" ref="AB47" si="38">AA47/Y47</f>
        <v>0.64352473909859897</v>
      </c>
      <c r="AC47" s="16">
        <f>O46*1166</f>
        <v>20778.12</v>
      </c>
    </row>
    <row r="48" spans="1:29" ht="24" customHeight="1" x14ac:dyDescent="0.25">
      <c r="A48" s="10" t="s">
        <v>255</v>
      </c>
      <c r="B48" s="11" t="s">
        <v>3</v>
      </c>
      <c r="C48" s="12" t="s">
        <v>256</v>
      </c>
      <c r="D48" s="12" t="s">
        <v>523</v>
      </c>
      <c r="E48" s="13" t="s">
        <v>409</v>
      </c>
      <c r="F48" s="8">
        <f t="shared" si="0"/>
        <v>17820</v>
      </c>
      <c r="G48" s="14">
        <v>40170</v>
      </c>
      <c r="H48" s="17"/>
      <c r="I48" s="12" t="s">
        <v>480</v>
      </c>
      <c r="J48" s="17">
        <v>47475</v>
      </c>
      <c r="K48" s="12">
        <v>0.47399999999999998</v>
      </c>
      <c r="L48" s="12" t="s">
        <v>492</v>
      </c>
      <c r="M48" s="11">
        <v>99</v>
      </c>
      <c r="N48" s="11">
        <v>180</v>
      </c>
      <c r="O48" s="11">
        <f t="shared" si="3"/>
        <v>17.82</v>
      </c>
      <c r="P48" s="11" t="s">
        <v>572</v>
      </c>
      <c r="Q48" s="11">
        <v>3</v>
      </c>
      <c r="R48" s="11" t="s">
        <v>418</v>
      </c>
      <c r="S48" s="11" t="s">
        <v>458</v>
      </c>
      <c r="T48" s="15">
        <v>22619</v>
      </c>
      <c r="U48" s="15">
        <v>20861</v>
      </c>
      <c r="V48" s="15">
        <v>22330</v>
      </c>
      <c r="W48" s="16">
        <v>23026</v>
      </c>
      <c r="X48" s="16">
        <v>21359.95</v>
      </c>
      <c r="Y48" s="16">
        <v>20376.93</v>
      </c>
      <c r="Z48" s="16">
        <v>14995.023999999999</v>
      </c>
      <c r="AA48" s="16">
        <f t="shared" ref="AA48" si="39">Y48-Z48</f>
        <v>5381.9060000000009</v>
      </c>
      <c r="AB48" s="9">
        <f t="shared" ref="AB48" si="40">AA48/Y48</f>
        <v>0.26411760751006164</v>
      </c>
      <c r="AC48" s="16">
        <f>O47*1100</f>
        <v>19602</v>
      </c>
    </row>
    <row r="49" spans="1:29" ht="24" customHeight="1" x14ac:dyDescent="0.25">
      <c r="A49" s="10" t="s">
        <v>357</v>
      </c>
      <c r="B49" s="11" t="s">
        <v>3</v>
      </c>
      <c r="C49" s="12" t="s">
        <v>358</v>
      </c>
      <c r="D49" s="12" t="s">
        <v>523</v>
      </c>
      <c r="E49" s="13" t="s">
        <v>409</v>
      </c>
      <c r="F49" s="8">
        <f t="shared" si="0"/>
        <v>17820</v>
      </c>
      <c r="G49" s="14">
        <v>40177</v>
      </c>
      <c r="H49" s="12"/>
      <c r="I49" s="12" t="s">
        <v>480</v>
      </c>
      <c r="J49" s="18"/>
      <c r="K49" s="12"/>
      <c r="L49" s="12"/>
      <c r="M49" s="11">
        <v>99</v>
      </c>
      <c r="N49" s="11">
        <v>180</v>
      </c>
      <c r="O49" s="11">
        <f t="shared" si="3"/>
        <v>17.82</v>
      </c>
      <c r="P49" s="11"/>
      <c r="Q49" s="11">
        <v>3</v>
      </c>
      <c r="R49" s="11" t="s">
        <v>420</v>
      </c>
      <c r="S49" s="11" t="s">
        <v>458</v>
      </c>
      <c r="T49" s="15">
        <v>22162</v>
      </c>
      <c r="U49" s="15">
        <v>20279</v>
      </c>
      <c r="V49" s="15">
        <v>21044</v>
      </c>
      <c r="W49" s="16">
        <v>21731</v>
      </c>
      <c r="X49" s="16">
        <v>21071.58</v>
      </c>
      <c r="Y49" s="16">
        <v>20706.009999999998</v>
      </c>
      <c r="Z49" s="16">
        <v>11863.599</v>
      </c>
      <c r="AA49" s="16">
        <f t="shared" ref="AA49" si="41">Y49-Z49</f>
        <v>8842.4109999999982</v>
      </c>
      <c r="AB49" s="9">
        <f t="shared" ref="AB49" si="42">AA49/Y49</f>
        <v>0.42704562588349948</v>
      </c>
      <c r="AC49" s="16">
        <f>O48*1100</f>
        <v>19602</v>
      </c>
    </row>
    <row r="50" spans="1:29" ht="24" customHeight="1" x14ac:dyDescent="0.25">
      <c r="A50" s="10" t="s">
        <v>318</v>
      </c>
      <c r="B50" s="11" t="s">
        <v>319</v>
      </c>
      <c r="C50" s="12" t="s">
        <v>97</v>
      </c>
      <c r="D50" s="12" t="s">
        <v>577</v>
      </c>
      <c r="E50" s="13" t="s">
        <v>393</v>
      </c>
      <c r="F50" s="8">
        <f t="shared" si="0"/>
        <v>17850</v>
      </c>
      <c r="G50" s="14">
        <v>40028</v>
      </c>
      <c r="H50" s="17"/>
      <c r="I50" s="12" t="s">
        <v>480</v>
      </c>
      <c r="J50" s="17">
        <v>47333</v>
      </c>
      <c r="K50" s="12">
        <v>0.47399999999999998</v>
      </c>
      <c r="L50" s="12" t="s">
        <v>496</v>
      </c>
      <c r="M50" s="11">
        <v>102</v>
      </c>
      <c r="N50" s="11">
        <v>175</v>
      </c>
      <c r="O50" s="11">
        <f t="shared" si="3"/>
        <v>17.850000000000001</v>
      </c>
      <c r="P50" s="11" t="s">
        <v>512</v>
      </c>
      <c r="Q50" s="11">
        <v>3</v>
      </c>
      <c r="R50" s="11" t="s">
        <v>513</v>
      </c>
      <c r="S50" s="11" t="s">
        <v>442</v>
      </c>
      <c r="T50" s="15">
        <v>20989</v>
      </c>
      <c r="U50" s="15">
        <v>19546</v>
      </c>
      <c r="V50" s="15">
        <v>21773</v>
      </c>
      <c r="W50" s="16">
        <v>21928</v>
      </c>
      <c r="X50" s="16">
        <v>21010.29</v>
      </c>
      <c r="Y50" s="16">
        <v>18816.79</v>
      </c>
      <c r="Z50" s="16">
        <v>18052.421999999999</v>
      </c>
      <c r="AA50" s="16">
        <f t="shared" si="4"/>
        <v>764.36800000000221</v>
      </c>
      <c r="AB50" s="9">
        <f t="shared" si="5"/>
        <v>4.0621593800005323E-2</v>
      </c>
      <c r="AC50" s="16">
        <f>O50*1170</f>
        <v>20884.5</v>
      </c>
    </row>
    <row r="51" spans="1:29" ht="24" customHeight="1" x14ac:dyDescent="0.25">
      <c r="A51" s="10" t="s">
        <v>346</v>
      </c>
      <c r="B51" s="11" t="s">
        <v>6</v>
      </c>
      <c r="C51" s="12" t="s">
        <v>347</v>
      </c>
      <c r="D51" s="12" t="s">
        <v>525</v>
      </c>
      <c r="E51" s="13" t="s">
        <v>393</v>
      </c>
      <c r="F51" s="8">
        <f t="shared" si="0"/>
        <v>17850</v>
      </c>
      <c r="G51" s="14">
        <v>39881</v>
      </c>
      <c r="H51" s="12"/>
      <c r="I51" s="12" t="s">
        <v>480</v>
      </c>
      <c r="J51" s="18"/>
      <c r="K51" s="12"/>
      <c r="L51" s="12"/>
      <c r="M51" s="11">
        <v>102</v>
      </c>
      <c r="N51" s="11">
        <v>175</v>
      </c>
      <c r="O51" s="11">
        <f t="shared" si="3"/>
        <v>17.850000000000001</v>
      </c>
      <c r="P51" s="11"/>
      <c r="Q51" s="11">
        <v>3</v>
      </c>
      <c r="R51" s="11" t="s">
        <v>420</v>
      </c>
      <c r="S51" s="11" t="s">
        <v>442</v>
      </c>
      <c r="T51" s="15">
        <v>21166</v>
      </c>
      <c r="U51" s="15">
        <v>20209</v>
      </c>
      <c r="V51" s="15">
        <v>21577</v>
      </c>
      <c r="W51" s="16">
        <v>20545</v>
      </c>
      <c r="X51" s="16">
        <v>20509.439999999999</v>
      </c>
      <c r="Y51" s="16">
        <v>22371.94</v>
      </c>
      <c r="Z51" s="16">
        <v>7363.9</v>
      </c>
      <c r="AA51" s="16">
        <f t="shared" ref="AA51" si="43">Y51-Z51</f>
        <v>15008.039999999999</v>
      </c>
      <c r="AB51" s="9">
        <f t="shared" ref="AB51" si="44">AA51/Y51</f>
        <v>0.67084213528196479</v>
      </c>
      <c r="AC51" s="16">
        <f>O51*1166</f>
        <v>20813.100000000002</v>
      </c>
    </row>
    <row r="52" spans="1:29" ht="24" customHeight="1" x14ac:dyDescent="0.25">
      <c r="A52" s="10" t="s">
        <v>270</v>
      </c>
      <c r="B52" s="11" t="s">
        <v>14</v>
      </c>
      <c r="C52" s="12" t="s">
        <v>271</v>
      </c>
      <c r="D52" s="12" t="s">
        <v>525</v>
      </c>
      <c r="E52" s="13" t="s">
        <v>393</v>
      </c>
      <c r="F52" s="8">
        <f t="shared" si="0"/>
        <v>17850</v>
      </c>
      <c r="G52" s="14">
        <v>40221</v>
      </c>
      <c r="H52" s="12"/>
      <c r="I52" s="12" t="s">
        <v>480</v>
      </c>
      <c r="J52" s="18"/>
      <c r="K52" s="12"/>
      <c r="L52" s="12"/>
      <c r="M52" s="11">
        <v>102</v>
      </c>
      <c r="N52" s="11">
        <v>175</v>
      </c>
      <c r="O52" s="11">
        <f t="shared" si="3"/>
        <v>17.850000000000001</v>
      </c>
      <c r="P52" s="11"/>
      <c r="Q52" s="11">
        <v>3</v>
      </c>
      <c r="R52" s="11" t="s">
        <v>420</v>
      </c>
      <c r="S52" s="11" t="s">
        <v>442</v>
      </c>
      <c r="T52" s="15">
        <v>22093</v>
      </c>
      <c r="U52" s="15">
        <v>21361</v>
      </c>
      <c r="V52" s="15">
        <v>22021</v>
      </c>
      <c r="W52" s="16">
        <v>23009</v>
      </c>
      <c r="X52" s="16">
        <v>20012.740000000002</v>
      </c>
      <c r="Y52" s="16">
        <v>23353.98</v>
      </c>
      <c r="Z52" s="16">
        <v>22400.481</v>
      </c>
      <c r="AA52" s="16">
        <f t="shared" ref="AA52" si="45">Y52-Z52</f>
        <v>953.4989999999998</v>
      </c>
      <c r="AB52" s="9">
        <f t="shared" ref="AB52" si="46">AA52/Y52</f>
        <v>4.0828115807241411E-2</v>
      </c>
      <c r="AC52" s="16">
        <f>O52*1166</f>
        <v>20813.100000000002</v>
      </c>
    </row>
    <row r="53" spans="1:29" ht="24" customHeight="1" x14ac:dyDescent="0.25">
      <c r="A53" s="10" t="s">
        <v>162</v>
      </c>
      <c r="B53" s="11" t="s">
        <v>133</v>
      </c>
      <c r="C53" s="12" t="s">
        <v>163</v>
      </c>
      <c r="D53" s="12" t="s">
        <v>577</v>
      </c>
      <c r="E53" s="13" t="s">
        <v>393</v>
      </c>
      <c r="F53" s="8">
        <f t="shared" si="0"/>
        <v>17850</v>
      </c>
      <c r="G53" s="14">
        <v>39930</v>
      </c>
      <c r="H53" s="17"/>
      <c r="I53" s="12" t="s">
        <v>480</v>
      </c>
      <c r="J53" s="17">
        <v>47235</v>
      </c>
      <c r="K53" s="12">
        <v>0.45100000000000001</v>
      </c>
      <c r="L53" s="12" t="s">
        <v>496</v>
      </c>
      <c r="M53" s="11">
        <v>102</v>
      </c>
      <c r="N53" s="11">
        <v>175</v>
      </c>
      <c r="O53" s="11">
        <f t="shared" si="3"/>
        <v>17.850000000000001</v>
      </c>
      <c r="P53" s="11" t="s">
        <v>501</v>
      </c>
      <c r="Q53" s="11">
        <v>3</v>
      </c>
      <c r="R53" s="11" t="s">
        <v>420</v>
      </c>
      <c r="S53" s="11" t="s">
        <v>441</v>
      </c>
      <c r="T53" s="15">
        <v>23633</v>
      </c>
      <c r="U53" s="15">
        <v>22067</v>
      </c>
      <c r="V53" s="15">
        <v>15997</v>
      </c>
      <c r="W53" s="16">
        <v>22248</v>
      </c>
      <c r="X53" s="16" t="s">
        <v>490</v>
      </c>
      <c r="Y53" s="16">
        <v>19138.84</v>
      </c>
      <c r="Z53" s="16">
        <v>10778.700999999999</v>
      </c>
      <c r="AA53" s="16">
        <f t="shared" si="4"/>
        <v>8360.139000000001</v>
      </c>
      <c r="AB53" s="9">
        <f t="shared" si="5"/>
        <v>0.43681534513063491</v>
      </c>
      <c r="AC53" s="16">
        <f>O53*1170</f>
        <v>20884.5</v>
      </c>
    </row>
    <row r="54" spans="1:29" ht="24" customHeight="1" x14ac:dyDescent="0.25">
      <c r="A54" s="10" t="s">
        <v>40</v>
      </c>
      <c r="B54" s="11" t="s">
        <v>41</v>
      </c>
      <c r="C54" s="12" t="s">
        <v>42</v>
      </c>
      <c r="D54" s="12" t="s">
        <v>558</v>
      </c>
      <c r="E54" s="13" t="s">
        <v>393</v>
      </c>
      <c r="F54" s="8">
        <f t="shared" si="0"/>
        <v>17850</v>
      </c>
      <c r="G54" s="14">
        <v>40058</v>
      </c>
      <c r="H54" s="12"/>
      <c r="I54" s="12"/>
      <c r="J54" s="18"/>
      <c r="K54" s="12"/>
      <c r="L54" s="12"/>
      <c r="M54" s="11">
        <v>102</v>
      </c>
      <c r="N54" s="11">
        <v>175</v>
      </c>
      <c r="O54" s="11">
        <f t="shared" si="3"/>
        <v>17.850000000000001</v>
      </c>
      <c r="P54" s="11"/>
      <c r="Q54" s="11">
        <v>3</v>
      </c>
      <c r="R54" s="11" t="s">
        <v>420</v>
      </c>
      <c r="S54" s="11" t="s">
        <v>442</v>
      </c>
      <c r="T54" s="15">
        <v>20048</v>
      </c>
      <c r="U54" s="15">
        <v>18120</v>
      </c>
      <c r="V54" s="15">
        <v>20261</v>
      </c>
      <c r="W54" s="16">
        <v>19056</v>
      </c>
      <c r="X54" s="16"/>
      <c r="Y54" s="16"/>
      <c r="Z54" s="16"/>
      <c r="AA54" s="16"/>
      <c r="AB54" s="16"/>
      <c r="AC54" s="16">
        <f>O54*1140</f>
        <v>20349</v>
      </c>
    </row>
    <row r="55" spans="1:29" ht="24" customHeight="1" x14ac:dyDescent="0.25">
      <c r="A55" s="10" t="s">
        <v>259</v>
      </c>
      <c r="B55" s="11" t="s">
        <v>99</v>
      </c>
      <c r="C55" s="12" t="s">
        <v>260</v>
      </c>
      <c r="D55" s="12" t="s">
        <v>523</v>
      </c>
      <c r="E55" s="13" t="s">
        <v>387</v>
      </c>
      <c r="F55" s="8">
        <f t="shared" si="0"/>
        <v>19950</v>
      </c>
      <c r="G55" s="14">
        <v>40190</v>
      </c>
      <c r="H55" s="17"/>
      <c r="I55" s="12" t="s">
        <v>480</v>
      </c>
      <c r="J55" s="17">
        <v>47495</v>
      </c>
      <c r="K55" s="12">
        <v>0.46400000000000002</v>
      </c>
      <c r="L55" s="12" t="s">
        <v>496</v>
      </c>
      <c r="M55" s="11">
        <v>114</v>
      </c>
      <c r="N55" s="11">
        <v>175</v>
      </c>
      <c r="O55" s="11">
        <f t="shared" si="3"/>
        <v>19.95</v>
      </c>
      <c r="P55" s="11" t="s">
        <v>501</v>
      </c>
      <c r="Q55" s="11">
        <v>3</v>
      </c>
      <c r="R55" s="11" t="s">
        <v>420</v>
      </c>
      <c r="S55" s="11" t="s">
        <v>442</v>
      </c>
      <c r="T55" s="15">
        <v>23727</v>
      </c>
      <c r="U55" s="15">
        <v>20937</v>
      </c>
      <c r="V55" s="15">
        <v>21509</v>
      </c>
      <c r="W55" s="16">
        <v>23723</v>
      </c>
      <c r="X55" s="16">
        <v>23025.61</v>
      </c>
      <c r="Y55" s="16">
        <v>19975.53</v>
      </c>
      <c r="Z55" s="16">
        <v>10057.779</v>
      </c>
      <c r="AA55" s="16">
        <f t="shared" si="4"/>
        <v>9917.7509999999984</v>
      </c>
      <c r="AB55" s="9">
        <f t="shared" si="5"/>
        <v>0.49649501164674975</v>
      </c>
      <c r="AC55" s="16">
        <f>O55*1100</f>
        <v>21945</v>
      </c>
    </row>
    <row r="56" spans="1:29" ht="24" customHeight="1" x14ac:dyDescent="0.25">
      <c r="A56" s="10" t="s">
        <v>16</v>
      </c>
      <c r="B56" s="11" t="s">
        <v>17</v>
      </c>
      <c r="C56" s="12" t="s">
        <v>18</v>
      </c>
      <c r="D56" s="12" t="s">
        <v>525</v>
      </c>
      <c r="E56" s="13" t="s">
        <v>388</v>
      </c>
      <c r="F56" s="8">
        <f t="shared" si="0"/>
        <v>17940</v>
      </c>
      <c r="G56" s="14">
        <v>40654</v>
      </c>
      <c r="H56" s="12"/>
      <c r="I56" s="12" t="s">
        <v>480</v>
      </c>
      <c r="J56" s="18"/>
      <c r="K56" s="12"/>
      <c r="L56" s="12"/>
      <c r="M56" s="11">
        <v>78</v>
      </c>
      <c r="N56" s="11">
        <v>230</v>
      </c>
      <c r="O56" s="11">
        <f t="shared" si="3"/>
        <v>17.940000000000001</v>
      </c>
      <c r="P56" s="11"/>
      <c r="Q56" s="11">
        <v>2</v>
      </c>
      <c r="R56" s="11" t="s">
        <v>421</v>
      </c>
      <c r="S56" s="11" t="s">
        <v>438</v>
      </c>
      <c r="T56" s="15">
        <v>21063</v>
      </c>
      <c r="U56" s="15">
        <v>17172</v>
      </c>
      <c r="V56" s="15">
        <v>19624</v>
      </c>
      <c r="W56" s="16">
        <v>19853</v>
      </c>
      <c r="X56" s="16">
        <v>17145.64</v>
      </c>
      <c r="Y56" s="16">
        <v>20537.12</v>
      </c>
      <c r="Z56" s="16">
        <v>7916.875</v>
      </c>
      <c r="AA56" s="16">
        <f t="shared" si="4"/>
        <v>12620.244999999999</v>
      </c>
      <c r="AB56" s="9">
        <f t="shared" si="5"/>
        <v>0.61450899639287293</v>
      </c>
      <c r="AC56" s="16">
        <f>O56*1166</f>
        <v>20918.04</v>
      </c>
    </row>
    <row r="57" spans="1:29" ht="24" customHeight="1" x14ac:dyDescent="0.25">
      <c r="A57" s="10" t="s">
        <v>166</v>
      </c>
      <c r="B57" s="11" t="s">
        <v>14</v>
      </c>
      <c r="C57" s="12" t="s">
        <v>167</v>
      </c>
      <c r="D57" s="12" t="s">
        <v>525</v>
      </c>
      <c r="E57" s="13" t="s">
        <v>388</v>
      </c>
      <c r="F57" s="8">
        <f t="shared" si="0"/>
        <v>17940</v>
      </c>
      <c r="G57" s="14">
        <v>40653</v>
      </c>
      <c r="H57" s="17"/>
      <c r="I57" s="12" t="s">
        <v>480</v>
      </c>
      <c r="J57" s="17">
        <v>47958</v>
      </c>
      <c r="K57" s="12">
        <v>0.442</v>
      </c>
      <c r="L57" s="12" t="s">
        <v>493</v>
      </c>
      <c r="M57" s="11">
        <v>78</v>
      </c>
      <c r="N57" s="11">
        <v>230</v>
      </c>
      <c r="O57" s="11">
        <f t="shared" si="3"/>
        <v>17.940000000000001</v>
      </c>
      <c r="P57" s="11" t="s">
        <v>514</v>
      </c>
      <c r="Q57" s="11">
        <v>2</v>
      </c>
      <c r="R57" s="11" t="s">
        <v>421</v>
      </c>
      <c r="S57" s="11" t="s">
        <v>438</v>
      </c>
      <c r="T57" s="15">
        <v>17268</v>
      </c>
      <c r="U57" s="15">
        <v>16206</v>
      </c>
      <c r="V57" s="15">
        <v>17873</v>
      </c>
      <c r="W57" s="16">
        <v>18893</v>
      </c>
      <c r="X57" s="16">
        <v>17603.77</v>
      </c>
      <c r="Y57" s="16">
        <v>17474.009999999998</v>
      </c>
      <c r="Z57" s="16">
        <v>3894.0140000000001</v>
      </c>
      <c r="AA57" s="16">
        <f t="shared" si="4"/>
        <v>13579.995999999999</v>
      </c>
      <c r="AB57" s="9">
        <f t="shared" si="5"/>
        <v>0.7771539560753371</v>
      </c>
      <c r="AC57" s="16">
        <f>O57*1166</f>
        <v>20918.04</v>
      </c>
    </row>
    <row r="58" spans="1:29" ht="24" customHeight="1" x14ac:dyDescent="0.25">
      <c r="A58" s="10" t="s">
        <v>284</v>
      </c>
      <c r="B58" s="11" t="s">
        <v>285</v>
      </c>
      <c r="C58" s="12" t="s">
        <v>286</v>
      </c>
      <c r="D58" s="12" t="s">
        <v>560</v>
      </c>
      <c r="E58" s="13" t="s">
        <v>407</v>
      </c>
      <c r="F58" s="8">
        <f t="shared" si="0"/>
        <v>18170</v>
      </c>
      <c r="G58" s="14">
        <v>40723</v>
      </c>
      <c r="H58" s="17"/>
      <c r="I58" s="12" t="s">
        <v>482</v>
      </c>
      <c r="J58" s="17">
        <v>48028</v>
      </c>
      <c r="K58" s="12">
        <v>0.374</v>
      </c>
      <c r="L58" s="12" t="s">
        <v>515</v>
      </c>
      <c r="M58" s="11">
        <v>79</v>
      </c>
      <c r="N58" s="11">
        <v>230</v>
      </c>
      <c r="O58" s="11">
        <f t="shared" si="3"/>
        <v>18.170000000000002</v>
      </c>
      <c r="P58" s="11" t="s">
        <v>516</v>
      </c>
      <c r="Q58" s="11">
        <v>1</v>
      </c>
      <c r="R58" s="11" t="s">
        <v>417</v>
      </c>
      <c r="S58" s="11" t="s">
        <v>462</v>
      </c>
      <c r="T58" s="15">
        <v>21930</v>
      </c>
      <c r="U58" s="15">
        <v>20000</v>
      </c>
      <c r="V58" s="15">
        <v>20049</v>
      </c>
      <c r="W58" s="16">
        <v>26402</v>
      </c>
      <c r="X58" s="16">
        <v>24694.55</v>
      </c>
      <c r="Y58" s="16">
        <v>17808.38</v>
      </c>
      <c r="Z58" s="16"/>
      <c r="AA58" s="16"/>
      <c r="AB58" s="9"/>
      <c r="AC58" s="16">
        <f>O58*1180</f>
        <v>21440.600000000002</v>
      </c>
    </row>
    <row r="59" spans="1:29" ht="24" customHeight="1" x14ac:dyDescent="0.25">
      <c r="A59" s="10" t="s">
        <v>171</v>
      </c>
      <c r="B59" s="11" t="s">
        <v>6</v>
      </c>
      <c r="C59" s="12" t="s">
        <v>172</v>
      </c>
      <c r="D59" s="12" t="s">
        <v>525</v>
      </c>
      <c r="E59" s="13" t="s">
        <v>407</v>
      </c>
      <c r="F59" s="8">
        <f t="shared" si="0"/>
        <v>18550</v>
      </c>
      <c r="G59" s="14">
        <v>40703</v>
      </c>
      <c r="H59" s="17"/>
      <c r="I59" s="12" t="s">
        <v>482</v>
      </c>
      <c r="J59" s="17">
        <v>48008</v>
      </c>
      <c r="K59" s="12">
        <v>0.35599999999999998</v>
      </c>
      <c r="L59" s="12" t="s">
        <v>496</v>
      </c>
      <c r="M59" s="11">
        <v>106</v>
      </c>
      <c r="N59" s="11">
        <v>175</v>
      </c>
      <c r="O59" s="11">
        <f t="shared" si="3"/>
        <v>18.55</v>
      </c>
      <c r="P59" s="11" t="s">
        <v>484</v>
      </c>
      <c r="Q59" s="11">
        <v>4</v>
      </c>
      <c r="R59" s="11" t="s">
        <v>424</v>
      </c>
      <c r="S59" s="11" t="s">
        <v>456</v>
      </c>
      <c r="T59" s="15">
        <v>21036</v>
      </c>
      <c r="U59" s="15">
        <v>21767</v>
      </c>
      <c r="V59" s="15">
        <v>22821</v>
      </c>
      <c r="W59" s="16">
        <v>21475</v>
      </c>
      <c r="X59" s="16">
        <v>19986.310000000001</v>
      </c>
      <c r="Y59" s="16">
        <v>19546.95</v>
      </c>
      <c r="Z59" s="16">
        <v>4185.9740000000002</v>
      </c>
      <c r="AA59" s="16">
        <f>Y59-Z59</f>
        <v>15360.976000000001</v>
      </c>
      <c r="AB59" s="9">
        <f>AA59/Y59</f>
        <v>0.78585027331629742</v>
      </c>
      <c r="AC59" s="16">
        <f>O59*1166</f>
        <v>21629.3</v>
      </c>
    </row>
    <row r="60" spans="1:29" ht="24" customHeight="1" x14ac:dyDescent="0.25">
      <c r="A60" s="19" t="s">
        <v>123</v>
      </c>
      <c r="B60" s="20" t="s">
        <v>124</v>
      </c>
      <c r="C60" s="21" t="s">
        <v>27</v>
      </c>
      <c r="D60" s="21" t="s">
        <v>561</v>
      </c>
      <c r="E60" s="22" t="s">
        <v>383</v>
      </c>
      <c r="F60" s="8">
        <f t="shared" si="0"/>
        <v>19200</v>
      </c>
      <c r="G60" s="23">
        <v>41351</v>
      </c>
      <c r="H60" s="12"/>
      <c r="I60" s="12" t="s">
        <v>482</v>
      </c>
      <c r="J60" s="27"/>
      <c r="K60" s="12"/>
      <c r="L60" s="12"/>
      <c r="M60" s="20">
        <v>80</v>
      </c>
      <c r="N60" s="20">
        <v>240</v>
      </c>
      <c r="O60" s="20">
        <f t="shared" si="3"/>
        <v>19.2</v>
      </c>
      <c r="P60" s="11"/>
      <c r="Q60" s="20">
        <v>1</v>
      </c>
      <c r="R60" s="20" t="s">
        <v>417</v>
      </c>
      <c r="S60" s="20" t="s">
        <v>433</v>
      </c>
      <c r="T60" s="25">
        <v>33673</v>
      </c>
      <c r="U60" s="25">
        <v>29495</v>
      </c>
      <c r="V60" s="25">
        <v>28148</v>
      </c>
      <c r="W60" s="26">
        <v>31550</v>
      </c>
      <c r="X60" s="16"/>
      <c r="Y60" s="16"/>
      <c r="Z60" s="16"/>
      <c r="AA60" s="16"/>
      <c r="AB60" s="16"/>
      <c r="AC60" s="16">
        <f>O60*1844</f>
        <v>35404.799999999996</v>
      </c>
    </row>
    <row r="61" spans="1:29" ht="24" customHeight="1" x14ac:dyDescent="0.25">
      <c r="A61" s="10" t="s">
        <v>194</v>
      </c>
      <c r="B61" s="11" t="s">
        <v>32</v>
      </c>
      <c r="C61" s="12" t="s">
        <v>33</v>
      </c>
      <c r="D61" s="12" t="s">
        <v>525</v>
      </c>
      <c r="E61" s="13" t="s">
        <v>383</v>
      </c>
      <c r="F61" s="8">
        <f t="shared" si="0"/>
        <v>19200</v>
      </c>
      <c r="G61" s="14">
        <v>40711</v>
      </c>
      <c r="H61" s="12"/>
      <c r="I61" s="12" t="s">
        <v>482</v>
      </c>
      <c r="J61" s="18"/>
      <c r="K61" s="12"/>
      <c r="L61" s="12"/>
      <c r="M61" s="11">
        <v>80</v>
      </c>
      <c r="N61" s="11">
        <v>240</v>
      </c>
      <c r="O61" s="11">
        <f t="shared" si="3"/>
        <v>19.2</v>
      </c>
      <c r="P61" s="11"/>
      <c r="Q61" s="11">
        <v>1</v>
      </c>
      <c r="R61" s="11" t="s">
        <v>417</v>
      </c>
      <c r="S61" s="11" t="s">
        <v>433</v>
      </c>
      <c r="T61" s="15">
        <v>21176</v>
      </c>
      <c r="U61" s="15">
        <v>5627</v>
      </c>
      <c r="V61" s="15">
        <v>2050</v>
      </c>
      <c r="W61" s="16">
        <v>15175</v>
      </c>
      <c r="X61" s="16">
        <v>18752.830000000002</v>
      </c>
      <c r="Y61" s="16">
        <v>22233.01</v>
      </c>
      <c r="Z61" s="16">
        <v>24522.224999999999</v>
      </c>
      <c r="AA61" s="16">
        <f t="shared" ref="AA61" si="47">Y61-Z61</f>
        <v>-2289.2150000000001</v>
      </c>
      <c r="AB61" s="9">
        <f t="shared" ref="AB61" si="48">AA61/Y61</f>
        <v>-0.10296469079085559</v>
      </c>
      <c r="AC61" s="16">
        <f>O61*1166</f>
        <v>22387.200000000001</v>
      </c>
    </row>
    <row r="62" spans="1:29" ht="24" customHeight="1" x14ac:dyDescent="0.25">
      <c r="A62" s="10" t="s">
        <v>292</v>
      </c>
      <c r="B62" s="11" t="s">
        <v>23</v>
      </c>
      <c r="C62" s="12" t="s">
        <v>293</v>
      </c>
      <c r="D62" s="12" t="s">
        <v>523</v>
      </c>
      <c r="E62" s="13" t="s">
        <v>383</v>
      </c>
      <c r="F62" s="8">
        <f t="shared" si="0"/>
        <v>19200</v>
      </c>
      <c r="G62" s="14">
        <v>40674</v>
      </c>
      <c r="H62" s="12"/>
      <c r="I62" s="12" t="s">
        <v>481</v>
      </c>
      <c r="J62" s="18"/>
      <c r="K62" s="12"/>
      <c r="L62" s="12"/>
      <c r="M62" s="11">
        <v>80</v>
      </c>
      <c r="N62" s="11">
        <v>240</v>
      </c>
      <c r="O62" s="11">
        <f t="shared" si="3"/>
        <v>19.2</v>
      </c>
      <c r="P62" s="11"/>
      <c r="Q62" s="11">
        <v>1</v>
      </c>
      <c r="R62" s="11" t="s">
        <v>417</v>
      </c>
      <c r="S62" s="11" t="s">
        <v>433</v>
      </c>
      <c r="T62" s="15">
        <v>20482</v>
      </c>
      <c r="U62" s="15">
        <v>19414</v>
      </c>
      <c r="V62" s="15">
        <v>18527</v>
      </c>
      <c r="W62" s="16">
        <v>18960</v>
      </c>
      <c r="X62" s="16">
        <v>19238.18</v>
      </c>
      <c r="Y62" s="16">
        <v>20653.330000000002</v>
      </c>
      <c r="Z62" s="16">
        <v>17566.7</v>
      </c>
      <c r="AA62" s="16">
        <f t="shared" ref="AA62" si="49">Y62-Z62</f>
        <v>3086.630000000001</v>
      </c>
      <c r="AB62" s="9">
        <f t="shared" ref="AB62" si="50">AA62/Y62</f>
        <v>0.14944950765808712</v>
      </c>
      <c r="AC62" s="16">
        <f>O62*1100</f>
        <v>21120</v>
      </c>
    </row>
    <row r="63" spans="1:29" ht="24" customHeight="1" x14ac:dyDescent="0.25">
      <c r="A63" s="10" t="s">
        <v>292</v>
      </c>
      <c r="B63" s="11" t="s">
        <v>23</v>
      </c>
      <c r="C63" s="12" t="s">
        <v>294</v>
      </c>
      <c r="D63" s="12" t="s">
        <v>523</v>
      </c>
      <c r="E63" s="13" t="s">
        <v>383</v>
      </c>
      <c r="F63" s="8">
        <f t="shared" si="0"/>
        <v>19200</v>
      </c>
      <c r="G63" s="14">
        <v>40674</v>
      </c>
      <c r="H63" s="12"/>
      <c r="I63" s="12" t="s">
        <v>481</v>
      </c>
      <c r="J63" s="18"/>
      <c r="K63" s="12"/>
      <c r="L63" s="12"/>
      <c r="M63" s="11">
        <v>80</v>
      </c>
      <c r="N63" s="11">
        <v>240</v>
      </c>
      <c r="O63" s="11">
        <f t="shared" si="3"/>
        <v>19.2</v>
      </c>
      <c r="P63" s="11"/>
      <c r="Q63" s="11">
        <v>1</v>
      </c>
      <c r="R63" s="11" t="s">
        <v>417</v>
      </c>
      <c r="S63" s="11" t="s">
        <v>433</v>
      </c>
      <c r="T63" s="15">
        <v>17471</v>
      </c>
      <c r="U63" s="15">
        <v>16886</v>
      </c>
      <c r="V63" s="15">
        <v>15968</v>
      </c>
      <c r="W63" s="16">
        <v>17033</v>
      </c>
      <c r="X63" s="16">
        <v>14590.79</v>
      </c>
      <c r="Y63" s="16">
        <v>15915.91</v>
      </c>
      <c r="Z63" s="16">
        <v>6333.4210000000003</v>
      </c>
      <c r="AA63" s="16">
        <f t="shared" ref="AA63" si="51">Y63-Z63</f>
        <v>9582.4889999999996</v>
      </c>
      <c r="AB63" s="9">
        <f t="shared" ref="AB63" si="52">AA63/Y63</f>
        <v>0.60206981567500695</v>
      </c>
      <c r="AC63" s="16">
        <f>O63*1100</f>
        <v>21120</v>
      </c>
    </row>
    <row r="64" spans="1:29" ht="24" customHeight="1" x14ac:dyDescent="0.25">
      <c r="A64" s="10" t="s">
        <v>292</v>
      </c>
      <c r="B64" s="11" t="s">
        <v>23</v>
      </c>
      <c r="C64" s="12" t="s">
        <v>36</v>
      </c>
      <c r="D64" s="12" t="s">
        <v>523</v>
      </c>
      <c r="E64" s="13" t="s">
        <v>383</v>
      </c>
      <c r="F64" s="8">
        <f t="shared" si="0"/>
        <v>19200</v>
      </c>
      <c r="G64" s="14">
        <v>40674</v>
      </c>
      <c r="H64" s="12"/>
      <c r="I64" s="12" t="s">
        <v>481</v>
      </c>
      <c r="J64" s="18"/>
      <c r="K64" s="12"/>
      <c r="L64" s="12"/>
      <c r="M64" s="11">
        <v>80</v>
      </c>
      <c r="N64" s="11">
        <v>240</v>
      </c>
      <c r="O64" s="11">
        <f t="shared" si="3"/>
        <v>19.2</v>
      </c>
      <c r="P64" s="11"/>
      <c r="Q64" s="11">
        <v>1</v>
      </c>
      <c r="R64" s="11" t="s">
        <v>417</v>
      </c>
      <c r="S64" s="11" t="s">
        <v>433</v>
      </c>
      <c r="T64" s="15">
        <v>21170</v>
      </c>
      <c r="U64" s="15">
        <v>20881</v>
      </c>
      <c r="V64" s="15">
        <v>20307</v>
      </c>
      <c r="W64" s="16">
        <v>21417</v>
      </c>
      <c r="X64" s="16">
        <v>19693.45</v>
      </c>
      <c r="Y64" s="16">
        <v>25423.51</v>
      </c>
      <c r="Z64" s="16">
        <v>11379.849</v>
      </c>
      <c r="AA64" s="16">
        <f t="shared" ref="AA64" si="53">Y64-Z64</f>
        <v>14043.660999999998</v>
      </c>
      <c r="AB64" s="9">
        <f t="shared" ref="AB64" si="54">AA64/Y64</f>
        <v>0.55238875355920558</v>
      </c>
      <c r="AC64" s="16">
        <f>O64*1100</f>
        <v>21120</v>
      </c>
    </row>
    <row r="65" spans="1:29" ht="24" customHeight="1" x14ac:dyDescent="0.25">
      <c r="A65" s="10" t="s">
        <v>252</v>
      </c>
      <c r="B65" s="11" t="s">
        <v>253</v>
      </c>
      <c r="C65" s="12" t="s">
        <v>254</v>
      </c>
      <c r="D65" s="12" t="s">
        <v>525</v>
      </c>
      <c r="E65" s="13" t="s">
        <v>383</v>
      </c>
      <c r="F65" s="8">
        <f t="shared" ref="F65:F128" si="55">O65*1000</f>
        <v>19200</v>
      </c>
      <c r="G65" s="14">
        <v>41199</v>
      </c>
      <c r="H65" s="12"/>
      <c r="I65" s="12" t="s">
        <v>482</v>
      </c>
      <c r="J65" s="18"/>
      <c r="K65" s="12"/>
      <c r="L65" s="12"/>
      <c r="M65" s="11">
        <v>80</v>
      </c>
      <c r="N65" s="11">
        <v>240</v>
      </c>
      <c r="O65" s="11">
        <f t="shared" ref="O65:O128" si="56">N65*M65/1000</f>
        <v>19.2</v>
      </c>
      <c r="P65" s="11"/>
      <c r="Q65" s="11">
        <v>1</v>
      </c>
      <c r="R65" s="11" t="s">
        <v>429</v>
      </c>
      <c r="S65" s="11" t="s">
        <v>433</v>
      </c>
      <c r="T65" s="15">
        <v>21393</v>
      </c>
      <c r="U65" s="15">
        <v>19866</v>
      </c>
      <c r="V65" s="15">
        <v>20816</v>
      </c>
      <c r="W65" s="16">
        <v>20892</v>
      </c>
      <c r="X65" s="16">
        <v>20463.86</v>
      </c>
      <c r="Y65" s="16">
        <v>21067.7</v>
      </c>
      <c r="Z65" s="16">
        <v>11250.495999999999</v>
      </c>
      <c r="AA65" s="16">
        <f t="shared" ref="AA65" si="57">Y65-Z65</f>
        <v>9817.2040000000015</v>
      </c>
      <c r="AB65" s="9">
        <f t="shared" ref="AB65" si="58">AA65/Y65</f>
        <v>0.46598366219378484</v>
      </c>
      <c r="AC65" s="16">
        <f>O65*1166</f>
        <v>22387.200000000001</v>
      </c>
    </row>
    <row r="66" spans="1:29" ht="24" customHeight="1" x14ac:dyDescent="0.25">
      <c r="A66" s="10" t="s">
        <v>55</v>
      </c>
      <c r="B66" s="11" t="s">
        <v>56</v>
      </c>
      <c r="C66" s="12" t="s">
        <v>57</v>
      </c>
      <c r="D66" s="12" t="s">
        <v>561</v>
      </c>
      <c r="E66" s="13" t="s">
        <v>383</v>
      </c>
      <c r="F66" s="8">
        <f t="shared" si="55"/>
        <v>19200</v>
      </c>
      <c r="G66" s="14">
        <v>41319</v>
      </c>
      <c r="H66" s="12"/>
      <c r="I66" s="12"/>
      <c r="J66" s="18"/>
      <c r="K66" s="12"/>
      <c r="L66" s="12"/>
      <c r="M66" s="11">
        <v>80</v>
      </c>
      <c r="N66" s="11">
        <v>240</v>
      </c>
      <c r="O66" s="11">
        <f t="shared" si="56"/>
        <v>19.2</v>
      </c>
      <c r="P66" s="11"/>
      <c r="Q66" s="11">
        <v>1</v>
      </c>
      <c r="R66" s="11" t="s">
        <v>417</v>
      </c>
      <c r="S66" s="11" t="s">
        <v>433</v>
      </c>
      <c r="T66" s="15">
        <v>28583</v>
      </c>
      <c r="U66" s="15">
        <v>23030</v>
      </c>
      <c r="V66" s="15">
        <v>26404</v>
      </c>
      <c r="W66" s="16">
        <v>25865</v>
      </c>
      <c r="X66" s="16"/>
      <c r="Y66" s="16"/>
      <c r="Z66" s="16"/>
      <c r="AA66" s="16"/>
      <c r="AB66" s="16"/>
      <c r="AC66" s="16">
        <f>O66*1844</f>
        <v>35404.799999999996</v>
      </c>
    </row>
    <row r="67" spans="1:29" ht="24" customHeight="1" x14ac:dyDescent="0.25">
      <c r="A67" s="10" t="s">
        <v>63</v>
      </c>
      <c r="B67" s="11" t="s">
        <v>64</v>
      </c>
      <c r="C67" s="12" t="s">
        <v>67</v>
      </c>
      <c r="D67" s="12" t="s">
        <v>555</v>
      </c>
      <c r="E67" s="13" t="s">
        <v>383</v>
      </c>
      <c r="F67" s="8">
        <f t="shared" si="55"/>
        <v>19200</v>
      </c>
      <c r="G67" s="14">
        <v>40781</v>
      </c>
      <c r="H67" s="17"/>
      <c r="I67" s="12" t="s">
        <v>482</v>
      </c>
      <c r="J67" s="14">
        <v>48086</v>
      </c>
      <c r="K67" s="12">
        <v>0.33900000000000002</v>
      </c>
      <c r="L67" s="12" t="s">
        <v>518</v>
      </c>
      <c r="M67" s="11">
        <v>80</v>
      </c>
      <c r="N67" s="11">
        <v>240</v>
      </c>
      <c r="O67" s="11">
        <f t="shared" si="56"/>
        <v>19.2</v>
      </c>
      <c r="P67" s="11" t="s">
        <v>566</v>
      </c>
      <c r="Q67" s="11">
        <v>1</v>
      </c>
      <c r="R67" s="11" t="s">
        <v>417</v>
      </c>
      <c r="S67" s="11" t="s">
        <v>433</v>
      </c>
      <c r="T67" s="15">
        <v>16243</v>
      </c>
      <c r="U67" s="15">
        <v>18360</v>
      </c>
      <c r="V67" s="15">
        <v>18884</v>
      </c>
      <c r="W67" s="16">
        <v>18471</v>
      </c>
      <c r="X67" s="16">
        <v>17008.91</v>
      </c>
      <c r="Y67" s="16">
        <v>17707.400000000001</v>
      </c>
      <c r="Z67" s="16">
        <v>10106.69</v>
      </c>
      <c r="AA67" s="16">
        <f>Y67-Z67</f>
        <v>7600.7100000000009</v>
      </c>
      <c r="AB67" s="9">
        <f>AA67/Y67</f>
        <v>0.42923918813603357</v>
      </c>
      <c r="AC67" s="16">
        <f>O67*1140</f>
        <v>21888</v>
      </c>
    </row>
    <row r="68" spans="1:29" ht="24" customHeight="1" x14ac:dyDescent="0.25">
      <c r="A68" s="10" t="s">
        <v>34</v>
      </c>
      <c r="B68" s="11" t="s">
        <v>35</v>
      </c>
      <c r="C68" s="12" t="s">
        <v>36</v>
      </c>
      <c r="D68" s="12" t="s">
        <v>525</v>
      </c>
      <c r="E68" s="13" t="s">
        <v>383</v>
      </c>
      <c r="F68" s="8">
        <f t="shared" si="55"/>
        <v>19200</v>
      </c>
      <c r="G68" s="14">
        <v>40905</v>
      </c>
      <c r="H68" s="12"/>
      <c r="I68" s="12" t="s">
        <v>482</v>
      </c>
      <c r="J68" s="18"/>
      <c r="K68" s="12"/>
      <c r="L68" s="12"/>
      <c r="M68" s="11">
        <v>80</v>
      </c>
      <c r="N68" s="11">
        <v>240</v>
      </c>
      <c r="O68" s="11">
        <f t="shared" si="56"/>
        <v>19.2</v>
      </c>
      <c r="P68" s="11"/>
      <c r="Q68" s="11">
        <v>1</v>
      </c>
      <c r="R68" s="11" t="s">
        <v>417</v>
      </c>
      <c r="S68" s="11" t="s">
        <v>433</v>
      </c>
      <c r="T68" s="15">
        <v>23122</v>
      </c>
      <c r="U68" s="15">
        <v>21885</v>
      </c>
      <c r="V68" s="15">
        <v>22849</v>
      </c>
      <c r="W68" s="16">
        <v>22617</v>
      </c>
      <c r="X68" s="16">
        <v>22980.18</v>
      </c>
      <c r="Y68" s="16">
        <v>17806.7</v>
      </c>
      <c r="Z68" s="16">
        <v>5838.4170000000004</v>
      </c>
      <c r="AA68" s="16">
        <f>Y68-Z68</f>
        <v>11968.282999999999</v>
      </c>
      <c r="AB68" s="9">
        <f>AA68/Y68</f>
        <v>0.67212245952366234</v>
      </c>
      <c r="AC68" s="16">
        <f>O68*1166</f>
        <v>22387.200000000001</v>
      </c>
    </row>
    <row r="69" spans="1:29" ht="24" customHeight="1" x14ac:dyDescent="0.25">
      <c r="A69" s="10" t="s">
        <v>227</v>
      </c>
      <c r="B69" s="11" t="s">
        <v>35</v>
      </c>
      <c r="C69" s="12" t="s">
        <v>145</v>
      </c>
      <c r="D69" s="12" t="s">
        <v>525</v>
      </c>
      <c r="E69" s="13" t="s">
        <v>383</v>
      </c>
      <c r="F69" s="8">
        <f t="shared" si="55"/>
        <v>19200</v>
      </c>
      <c r="G69" s="14">
        <v>40693</v>
      </c>
      <c r="H69" s="17"/>
      <c r="I69" s="12" t="s">
        <v>481</v>
      </c>
      <c r="J69" s="17">
        <v>47998</v>
      </c>
      <c r="K69" s="12">
        <v>0.378</v>
      </c>
      <c r="L69" s="12" t="s">
        <v>518</v>
      </c>
      <c r="M69" s="11">
        <v>80</v>
      </c>
      <c r="N69" s="11">
        <v>240</v>
      </c>
      <c r="O69" s="11">
        <f t="shared" si="56"/>
        <v>19.2</v>
      </c>
      <c r="P69" s="11" t="s">
        <v>517</v>
      </c>
      <c r="Q69" s="11">
        <v>1</v>
      </c>
      <c r="R69" s="11" t="s">
        <v>417</v>
      </c>
      <c r="S69" s="11" t="s">
        <v>433</v>
      </c>
      <c r="T69" s="15">
        <v>19333</v>
      </c>
      <c r="U69" s="15">
        <v>18740</v>
      </c>
      <c r="V69" s="15">
        <v>19044</v>
      </c>
      <c r="W69" s="16">
        <v>18736</v>
      </c>
      <c r="X69" s="16">
        <v>18558.310000000001</v>
      </c>
      <c r="Y69" s="16">
        <v>18496.68</v>
      </c>
      <c r="Z69" s="16"/>
      <c r="AA69" s="16"/>
      <c r="AB69" s="9"/>
      <c r="AC69" s="16">
        <f>O69*1166</f>
        <v>22387.200000000001</v>
      </c>
    </row>
    <row r="70" spans="1:29" ht="24" customHeight="1" x14ac:dyDescent="0.25">
      <c r="A70" s="10" t="s">
        <v>228</v>
      </c>
      <c r="B70" s="11" t="s">
        <v>17</v>
      </c>
      <c r="C70" s="12" t="s">
        <v>97</v>
      </c>
      <c r="D70" s="12" t="s">
        <v>525</v>
      </c>
      <c r="E70" s="13" t="s">
        <v>390</v>
      </c>
      <c r="F70" s="8">
        <f t="shared" si="55"/>
        <v>19200</v>
      </c>
      <c r="G70" s="14">
        <v>40843</v>
      </c>
      <c r="H70" s="12"/>
      <c r="I70" s="12" t="s">
        <v>482</v>
      </c>
      <c r="J70" s="18"/>
      <c r="K70" s="12"/>
      <c r="L70" s="12"/>
      <c r="M70" s="11">
        <v>80</v>
      </c>
      <c r="N70" s="11">
        <v>240</v>
      </c>
      <c r="O70" s="11">
        <f t="shared" si="56"/>
        <v>19.2</v>
      </c>
      <c r="P70" s="11"/>
      <c r="Q70" s="11">
        <v>1</v>
      </c>
      <c r="R70" s="11" t="s">
        <v>417</v>
      </c>
      <c r="S70" s="11" t="s">
        <v>433</v>
      </c>
      <c r="T70" s="15">
        <v>22527</v>
      </c>
      <c r="U70" s="15">
        <v>21743</v>
      </c>
      <c r="V70" s="15">
        <v>22468</v>
      </c>
      <c r="W70" s="16">
        <v>21822</v>
      </c>
      <c r="X70" s="16">
        <v>20104.310000000001</v>
      </c>
      <c r="Y70" s="16">
        <v>22889.13</v>
      </c>
      <c r="Z70" s="16">
        <v>11999.628000000001</v>
      </c>
      <c r="AA70" s="16">
        <f>Y70-Z70</f>
        <v>10889.502</v>
      </c>
      <c r="AB70" s="9">
        <f>AA70/Y70</f>
        <v>0.47574993020704587</v>
      </c>
      <c r="AC70" s="16">
        <f>O70*1166</f>
        <v>22387.200000000001</v>
      </c>
    </row>
    <row r="71" spans="1:29" ht="24" customHeight="1" x14ac:dyDescent="0.25">
      <c r="A71" s="10" t="s">
        <v>236</v>
      </c>
      <c r="B71" s="11" t="s">
        <v>14</v>
      </c>
      <c r="C71" s="12" t="s">
        <v>33</v>
      </c>
      <c r="D71" s="12" t="s">
        <v>525</v>
      </c>
      <c r="E71" s="13" t="s">
        <v>383</v>
      </c>
      <c r="F71" s="8">
        <f t="shared" si="55"/>
        <v>19200</v>
      </c>
      <c r="G71" s="14">
        <v>40801</v>
      </c>
      <c r="H71" s="12"/>
      <c r="I71" s="12" t="s">
        <v>482</v>
      </c>
      <c r="J71" s="18"/>
      <c r="K71" s="12"/>
      <c r="L71" s="12"/>
      <c r="M71" s="11">
        <v>80</v>
      </c>
      <c r="N71" s="11">
        <v>240</v>
      </c>
      <c r="O71" s="11">
        <f t="shared" si="56"/>
        <v>19.2</v>
      </c>
      <c r="P71" s="11"/>
      <c r="Q71" s="11">
        <v>1</v>
      </c>
      <c r="R71" s="11" t="s">
        <v>417</v>
      </c>
      <c r="S71" s="11" t="s">
        <v>433</v>
      </c>
      <c r="T71" s="15">
        <v>22607</v>
      </c>
      <c r="U71" s="15">
        <v>20890</v>
      </c>
      <c r="V71" s="15">
        <v>22897</v>
      </c>
      <c r="W71" s="16">
        <v>22516</v>
      </c>
      <c r="X71" s="16">
        <v>19916.98</v>
      </c>
      <c r="Y71" s="16">
        <v>22686.06</v>
      </c>
      <c r="Z71" s="16"/>
      <c r="AA71" s="16"/>
      <c r="AB71" s="16"/>
      <c r="AC71" s="16">
        <f>O71*1166</f>
        <v>22387.200000000001</v>
      </c>
    </row>
    <row r="72" spans="1:29" ht="24" customHeight="1" x14ac:dyDescent="0.25">
      <c r="A72" s="10" t="s">
        <v>75</v>
      </c>
      <c r="B72" s="11" t="s">
        <v>76</v>
      </c>
      <c r="C72" s="12" t="s">
        <v>77</v>
      </c>
      <c r="D72" s="12" t="s">
        <v>525</v>
      </c>
      <c r="E72" s="13" t="s">
        <v>383</v>
      </c>
      <c r="F72" s="8">
        <f t="shared" si="55"/>
        <v>19200</v>
      </c>
      <c r="G72" s="14">
        <v>40896</v>
      </c>
      <c r="H72" s="12"/>
      <c r="I72" s="12" t="s">
        <v>482</v>
      </c>
      <c r="J72" s="18"/>
      <c r="K72" s="12"/>
      <c r="L72" s="12"/>
      <c r="M72" s="11">
        <v>80</v>
      </c>
      <c r="N72" s="11">
        <v>240</v>
      </c>
      <c r="O72" s="11">
        <f t="shared" si="56"/>
        <v>19.2</v>
      </c>
      <c r="P72" s="11"/>
      <c r="Q72" s="11">
        <v>1</v>
      </c>
      <c r="R72" s="11" t="s">
        <v>417</v>
      </c>
      <c r="S72" s="11" t="s">
        <v>433</v>
      </c>
      <c r="T72" s="15">
        <v>21921</v>
      </c>
      <c r="U72" s="15">
        <v>20266</v>
      </c>
      <c r="V72" s="15">
        <v>19975</v>
      </c>
      <c r="W72" s="16">
        <v>19204</v>
      </c>
      <c r="X72" s="16">
        <v>19063.34</v>
      </c>
      <c r="Y72" s="16">
        <v>19812.66</v>
      </c>
      <c r="Z72" s="16">
        <v>14568.102999999999</v>
      </c>
      <c r="AA72" s="16">
        <f t="shared" ref="AA72:AA77" si="59">Y72-Z72</f>
        <v>5244.5570000000007</v>
      </c>
      <c r="AB72" s="9">
        <f t="shared" ref="AB72:AB77" si="60">AA72/Y72</f>
        <v>0.26470736387744004</v>
      </c>
      <c r="AC72" s="16">
        <f>O72*1170</f>
        <v>22464</v>
      </c>
    </row>
    <row r="73" spans="1:29" ht="24" customHeight="1" x14ac:dyDescent="0.25">
      <c r="A73" s="10" t="s">
        <v>313</v>
      </c>
      <c r="B73" s="11" t="s">
        <v>51</v>
      </c>
      <c r="C73" s="12" t="s">
        <v>314</v>
      </c>
      <c r="D73" s="12" t="s">
        <v>523</v>
      </c>
      <c r="E73" s="13" t="s">
        <v>390</v>
      </c>
      <c r="F73" s="8">
        <f t="shared" si="55"/>
        <v>19500</v>
      </c>
      <c r="G73" s="14">
        <v>40793</v>
      </c>
      <c r="H73" s="17"/>
      <c r="I73" s="12" t="s">
        <v>482</v>
      </c>
      <c r="J73" s="14">
        <v>48098</v>
      </c>
      <c r="K73" s="12">
        <v>0.32500000000000001</v>
      </c>
      <c r="L73" s="12" t="s">
        <v>519</v>
      </c>
      <c r="M73" s="11">
        <v>60</v>
      </c>
      <c r="N73" s="11">
        <v>325</v>
      </c>
      <c r="O73" s="11">
        <f t="shared" si="56"/>
        <v>19.5</v>
      </c>
      <c r="P73" s="11" t="s">
        <v>516</v>
      </c>
      <c r="Q73" s="11">
        <v>1</v>
      </c>
      <c r="R73" s="11" t="s">
        <v>417</v>
      </c>
      <c r="S73" s="11" t="s">
        <v>433</v>
      </c>
      <c r="T73" s="15">
        <v>18591</v>
      </c>
      <c r="U73" s="15">
        <v>17049</v>
      </c>
      <c r="V73" s="15">
        <v>15094</v>
      </c>
      <c r="W73" s="16">
        <v>8720</v>
      </c>
      <c r="X73" s="16">
        <v>18272.78</v>
      </c>
      <c r="Y73" s="16">
        <v>18215.990000000002</v>
      </c>
      <c r="Z73" s="16">
        <v>11261</v>
      </c>
      <c r="AA73" s="16">
        <f t="shared" si="59"/>
        <v>6954.9900000000016</v>
      </c>
      <c r="AB73" s="9">
        <f t="shared" si="60"/>
        <v>0.38180686309116335</v>
      </c>
      <c r="AC73" s="16">
        <f>1000*O73</f>
        <v>19500</v>
      </c>
    </row>
    <row r="74" spans="1:29" ht="24" customHeight="1" x14ac:dyDescent="0.25">
      <c r="A74" s="10" t="s">
        <v>359</v>
      </c>
      <c r="B74" s="11" t="s">
        <v>140</v>
      </c>
      <c r="C74" s="12" t="s">
        <v>360</v>
      </c>
      <c r="D74" s="12" t="s">
        <v>559</v>
      </c>
      <c r="E74" s="13" t="s">
        <v>383</v>
      </c>
      <c r="F74" s="8">
        <f t="shared" si="55"/>
        <v>19200</v>
      </c>
      <c r="G74" s="14">
        <v>41043</v>
      </c>
      <c r="H74" s="12"/>
      <c r="I74" s="12" t="s">
        <v>482</v>
      </c>
      <c r="J74" s="18"/>
      <c r="K74" s="12"/>
      <c r="L74" s="12"/>
      <c r="M74" s="11">
        <v>80</v>
      </c>
      <c r="N74" s="11">
        <v>240</v>
      </c>
      <c r="O74" s="11">
        <f t="shared" si="56"/>
        <v>19.2</v>
      </c>
      <c r="P74" s="11"/>
      <c r="Q74" s="11">
        <v>1</v>
      </c>
      <c r="R74" s="11" t="s">
        <v>417</v>
      </c>
      <c r="S74" s="11" t="s">
        <v>433</v>
      </c>
      <c r="T74" s="15">
        <v>16547</v>
      </c>
      <c r="U74" s="15">
        <v>16137</v>
      </c>
      <c r="V74" s="15">
        <v>15116</v>
      </c>
      <c r="W74" s="16">
        <v>15747</v>
      </c>
      <c r="X74" s="16"/>
      <c r="Y74" s="16">
        <v>21188.99</v>
      </c>
      <c r="Z74" s="16">
        <v>18233.721000000001</v>
      </c>
      <c r="AA74" s="16">
        <f t="shared" si="59"/>
        <v>2955.2690000000002</v>
      </c>
      <c r="AB74" s="9">
        <f t="shared" si="60"/>
        <v>0.13947191442348125</v>
      </c>
      <c r="AC74" s="16">
        <f>1144*O74</f>
        <v>21964.799999999999</v>
      </c>
    </row>
    <row r="75" spans="1:29" ht="24" customHeight="1" x14ac:dyDescent="0.25">
      <c r="A75" s="10" t="s">
        <v>25</v>
      </c>
      <c r="B75" s="11" t="s">
        <v>26</v>
      </c>
      <c r="C75" s="12" t="s">
        <v>27</v>
      </c>
      <c r="D75" s="12" t="s">
        <v>523</v>
      </c>
      <c r="E75" s="13" t="s">
        <v>383</v>
      </c>
      <c r="F75" s="8">
        <f t="shared" si="55"/>
        <v>19200</v>
      </c>
      <c r="G75" s="14">
        <v>40892</v>
      </c>
      <c r="H75" s="17"/>
      <c r="I75" s="12" t="s">
        <v>482</v>
      </c>
      <c r="J75" s="14">
        <v>48197</v>
      </c>
      <c r="K75" s="12">
        <v>0.28100000000000003</v>
      </c>
      <c r="L75" s="12" t="s">
        <v>518</v>
      </c>
      <c r="M75" s="11">
        <v>80</v>
      </c>
      <c r="N75" s="11">
        <v>240</v>
      </c>
      <c r="O75" s="11">
        <f t="shared" si="56"/>
        <v>19.2</v>
      </c>
      <c r="P75" s="11" t="s">
        <v>486</v>
      </c>
      <c r="Q75" s="11">
        <v>2</v>
      </c>
      <c r="R75" s="11" t="s">
        <v>421</v>
      </c>
      <c r="S75" s="11" t="s">
        <v>433</v>
      </c>
      <c r="T75" s="15">
        <v>22885</v>
      </c>
      <c r="U75" s="15">
        <v>24689</v>
      </c>
      <c r="V75" s="15">
        <v>24104</v>
      </c>
      <c r="W75" s="16">
        <v>24715</v>
      </c>
      <c r="X75" s="16">
        <v>23265.040000000001</v>
      </c>
      <c r="Y75" s="16">
        <v>22553.33</v>
      </c>
      <c r="Z75" s="16">
        <v>8576.634</v>
      </c>
      <c r="AA75" s="16">
        <f t="shared" si="59"/>
        <v>13976.696000000002</v>
      </c>
      <c r="AB75" s="9">
        <f t="shared" si="60"/>
        <v>0.61971762041348222</v>
      </c>
      <c r="AC75" s="16">
        <f>O75*1100</f>
        <v>21120</v>
      </c>
    </row>
    <row r="76" spans="1:29" ht="24" customHeight="1" x14ac:dyDescent="0.25">
      <c r="A76" s="10" t="s">
        <v>25</v>
      </c>
      <c r="B76" s="11" t="s">
        <v>26</v>
      </c>
      <c r="C76" s="12" t="s">
        <v>28</v>
      </c>
      <c r="D76" s="12" t="s">
        <v>523</v>
      </c>
      <c r="E76" s="13" t="s">
        <v>383</v>
      </c>
      <c r="F76" s="8">
        <f t="shared" si="55"/>
        <v>19200</v>
      </c>
      <c r="G76" s="14">
        <v>40892</v>
      </c>
      <c r="H76" s="17"/>
      <c r="I76" s="12" t="s">
        <v>482</v>
      </c>
      <c r="J76" s="14">
        <v>48197</v>
      </c>
      <c r="K76" s="12">
        <v>0.28100000000000003</v>
      </c>
      <c r="L76" s="12" t="s">
        <v>518</v>
      </c>
      <c r="M76" s="11">
        <v>80</v>
      </c>
      <c r="N76" s="11">
        <v>240</v>
      </c>
      <c r="O76" s="11">
        <f t="shared" si="56"/>
        <v>19.2</v>
      </c>
      <c r="P76" s="11" t="s">
        <v>517</v>
      </c>
      <c r="Q76" s="11">
        <v>1</v>
      </c>
      <c r="R76" s="11" t="s">
        <v>417</v>
      </c>
      <c r="S76" s="11" t="s">
        <v>433</v>
      </c>
      <c r="T76" s="15">
        <v>26463</v>
      </c>
      <c r="U76" s="15">
        <v>23728</v>
      </c>
      <c r="V76" s="15">
        <v>23922</v>
      </c>
      <c r="W76" s="16">
        <v>21870</v>
      </c>
      <c r="X76" s="16">
        <v>18650.259999999998</v>
      </c>
      <c r="Y76" s="16">
        <v>15737.02</v>
      </c>
      <c r="Z76" s="16">
        <v>1103.8579999999999</v>
      </c>
      <c r="AA76" s="16">
        <f t="shared" si="59"/>
        <v>14633.162</v>
      </c>
      <c r="AB76" s="9">
        <f t="shared" si="60"/>
        <v>0.92985597019003596</v>
      </c>
      <c r="AC76" s="16">
        <f>O76*1100</f>
        <v>21120</v>
      </c>
    </row>
    <row r="77" spans="1:29" ht="24" customHeight="1" x14ac:dyDescent="0.25">
      <c r="A77" s="10" t="s">
        <v>320</v>
      </c>
      <c r="B77" s="11" t="s">
        <v>44</v>
      </c>
      <c r="C77" s="12" t="s">
        <v>322</v>
      </c>
      <c r="D77" s="12" t="s">
        <v>523</v>
      </c>
      <c r="E77" s="13" t="s">
        <v>383</v>
      </c>
      <c r="F77" s="8">
        <f t="shared" si="55"/>
        <v>19200</v>
      </c>
      <c r="G77" s="14">
        <v>40785</v>
      </c>
      <c r="H77" s="12"/>
      <c r="I77" s="12" t="s">
        <v>482</v>
      </c>
      <c r="J77" s="18"/>
      <c r="K77" s="12"/>
      <c r="L77" s="12"/>
      <c r="M77" s="11">
        <v>80</v>
      </c>
      <c r="N77" s="11">
        <v>240</v>
      </c>
      <c r="O77" s="11">
        <f t="shared" si="56"/>
        <v>19.2</v>
      </c>
      <c r="P77" s="11"/>
      <c r="Q77" s="11">
        <v>1</v>
      </c>
      <c r="R77" s="11" t="s">
        <v>417</v>
      </c>
      <c r="S77" s="11" t="s">
        <v>433</v>
      </c>
      <c r="T77" s="15">
        <v>22006</v>
      </c>
      <c r="U77" s="15">
        <v>20574</v>
      </c>
      <c r="V77" s="15">
        <v>19918</v>
      </c>
      <c r="W77" s="16">
        <v>21707</v>
      </c>
      <c r="X77" s="16">
        <v>21355.26</v>
      </c>
      <c r="Y77" s="16">
        <v>18230.64</v>
      </c>
      <c r="Z77" s="16">
        <v>8703.3080000000009</v>
      </c>
      <c r="AA77" s="16">
        <f t="shared" si="59"/>
        <v>9527.3319999999985</v>
      </c>
      <c r="AB77" s="9">
        <f t="shared" si="60"/>
        <v>0.52259997454834273</v>
      </c>
      <c r="AC77" s="16">
        <f>O77*1100</f>
        <v>21120</v>
      </c>
    </row>
    <row r="78" spans="1:29" ht="24" customHeight="1" x14ac:dyDescent="0.25">
      <c r="A78" s="10" t="s">
        <v>219</v>
      </c>
      <c r="B78" s="11" t="s">
        <v>53</v>
      </c>
      <c r="C78" s="12" t="s">
        <v>220</v>
      </c>
      <c r="D78" s="12" t="s">
        <v>523</v>
      </c>
      <c r="E78" s="13" t="s">
        <v>383</v>
      </c>
      <c r="F78" s="8">
        <f t="shared" si="55"/>
        <v>19200</v>
      </c>
      <c r="G78" s="14">
        <v>40904</v>
      </c>
      <c r="H78" s="12"/>
      <c r="I78" s="12" t="s">
        <v>482</v>
      </c>
      <c r="J78" s="18"/>
      <c r="K78" s="12"/>
      <c r="L78" s="12"/>
      <c r="M78" s="11">
        <v>80</v>
      </c>
      <c r="N78" s="11">
        <v>240</v>
      </c>
      <c r="O78" s="11">
        <f t="shared" si="56"/>
        <v>19.2</v>
      </c>
      <c r="P78" s="11"/>
      <c r="Q78" s="11">
        <v>1</v>
      </c>
      <c r="R78" s="11" t="s">
        <v>417</v>
      </c>
      <c r="S78" s="11" t="s">
        <v>433</v>
      </c>
      <c r="T78" s="15">
        <v>22360</v>
      </c>
      <c r="U78" s="15">
        <v>22652</v>
      </c>
      <c r="V78" s="15">
        <v>21678</v>
      </c>
      <c r="W78" s="16">
        <v>22820</v>
      </c>
      <c r="X78" s="16">
        <v>22448.33</v>
      </c>
      <c r="Y78" s="16"/>
      <c r="Z78" s="16"/>
      <c r="AA78" s="16">
        <v>9816.1020000000008</v>
      </c>
      <c r="AB78" s="16"/>
      <c r="AC78" s="16">
        <f>1100*O78</f>
        <v>21120</v>
      </c>
    </row>
    <row r="79" spans="1:29" ht="24" customHeight="1" x14ac:dyDescent="0.25">
      <c r="A79" s="10" t="s">
        <v>213</v>
      </c>
      <c r="B79" s="11" t="s">
        <v>99</v>
      </c>
      <c r="C79" s="12" t="s">
        <v>214</v>
      </c>
      <c r="D79" s="12" t="s">
        <v>523</v>
      </c>
      <c r="E79" s="13" t="s">
        <v>383</v>
      </c>
      <c r="F79" s="8">
        <f t="shared" si="55"/>
        <v>19500</v>
      </c>
      <c r="G79" s="14">
        <v>40800</v>
      </c>
      <c r="H79" s="17"/>
      <c r="I79" s="12" t="s">
        <v>482</v>
      </c>
      <c r="J79" s="14">
        <v>48105</v>
      </c>
      <c r="K79" s="12">
        <v>0.32500000000000001</v>
      </c>
      <c r="L79" s="12" t="s">
        <v>519</v>
      </c>
      <c r="M79" s="11">
        <v>60</v>
      </c>
      <c r="N79" s="11">
        <v>325</v>
      </c>
      <c r="O79" s="11">
        <f t="shared" si="56"/>
        <v>19.5</v>
      </c>
      <c r="P79" s="11" t="s">
        <v>516</v>
      </c>
      <c r="Q79" s="11">
        <v>1</v>
      </c>
      <c r="R79" s="11" t="s">
        <v>417</v>
      </c>
      <c r="S79" s="11" t="s">
        <v>433</v>
      </c>
      <c r="T79" s="15">
        <v>18209</v>
      </c>
      <c r="U79" s="15">
        <v>16357</v>
      </c>
      <c r="V79" s="15">
        <v>3196</v>
      </c>
      <c r="W79" s="16">
        <v>4936</v>
      </c>
      <c r="X79" s="16">
        <v>19801.2</v>
      </c>
      <c r="Y79" s="16">
        <v>20214.009999999998</v>
      </c>
      <c r="Z79" s="16">
        <v>3744.2159999999999</v>
      </c>
      <c r="AA79" s="16">
        <f t="shared" ref="AA79:AA91" si="61">Y79-Z79</f>
        <v>16469.793999999998</v>
      </c>
      <c r="AB79" s="9">
        <f t="shared" ref="AB79:AB91" si="62">AA79/Y79</f>
        <v>0.81477124034271275</v>
      </c>
      <c r="AC79" s="16">
        <f>O79*1100</f>
        <v>21450</v>
      </c>
    </row>
    <row r="80" spans="1:29" ht="24" customHeight="1" x14ac:dyDescent="0.25">
      <c r="A80" s="10" t="s">
        <v>2</v>
      </c>
      <c r="B80" s="11" t="s">
        <v>3</v>
      </c>
      <c r="C80" s="12" t="s">
        <v>4</v>
      </c>
      <c r="D80" s="12" t="s">
        <v>523</v>
      </c>
      <c r="E80" s="13" t="s">
        <v>383</v>
      </c>
      <c r="F80" s="8">
        <f t="shared" si="55"/>
        <v>19200</v>
      </c>
      <c r="G80" s="14">
        <v>40890</v>
      </c>
      <c r="H80" s="17"/>
      <c r="I80" s="12" t="s">
        <v>482</v>
      </c>
      <c r="J80" s="14">
        <v>48195</v>
      </c>
      <c r="K80" s="12">
        <v>0.26800000000000002</v>
      </c>
      <c r="L80" s="12" t="s">
        <v>518</v>
      </c>
      <c r="M80" s="11">
        <v>80</v>
      </c>
      <c r="N80" s="11">
        <v>240</v>
      </c>
      <c r="O80" s="11">
        <f t="shared" si="56"/>
        <v>19.2</v>
      </c>
      <c r="P80" s="11" t="s">
        <v>517</v>
      </c>
      <c r="Q80" s="11">
        <v>1</v>
      </c>
      <c r="R80" s="11" t="s">
        <v>417</v>
      </c>
      <c r="S80" s="11" t="s">
        <v>433</v>
      </c>
      <c r="T80" s="15">
        <v>19386</v>
      </c>
      <c r="U80" s="15">
        <v>12936</v>
      </c>
      <c r="V80" s="15">
        <v>14795</v>
      </c>
      <c r="W80" s="16">
        <v>22578</v>
      </c>
      <c r="X80" s="16"/>
      <c r="Y80" s="16"/>
      <c r="Z80" s="16"/>
      <c r="AA80" s="16"/>
      <c r="AB80" s="16"/>
      <c r="AC80" s="16">
        <f>1100*O80</f>
        <v>21120</v>
      </c>
    </row>
    <row r="81" spans="1:29" ht="24" customHeight="1" x14ac:dyDescent="0.25">
      <c r="A81" s="10" t="s">
        <v>85</v>
      </c>
      <c r="B81" s="11" t="s">
        <v>3</v>
      </c>
      <c r="C81" s="12" t="s">
        <v>27</v>
      </c>
      <c r="D81" s="12" t="s">
        <v>523</v>
      </c>
      <c r="E81" s="13" t="s">
        <v>383</v>
      </c>
      <c r="F81" s="8">
        <f t="shared" si="55"/>
        <v>19200</v>
      </c>
      <c r="G81" s="14">
        <v>41362</v>
      </c>
      <c r="H81" s="17"/>
      <c r="I81" s="12" t="s">
        <v>482</v>
      </c>
      <c r="J81" s="14">
        <v>48667</v>
      </c>
      <c r="K81" s="12" t="s">
        <v>571</v>
      </c>
      <c r="L81" s="12" t="s">
        <v>518</v>
      </c>
      <c r="M81" s="11">
        <v>80</v>
      </c>
      <c r="N81" s="11">
        <v>240</v>
      </c>
      <c r="O81" s="11">
        <f t="shared" si="56"/>
        <v>19.2</v>
      </c>
      <c r="P81" s="11" t="s">
        <v>517</v>
      </c>
      <c r="Q81" s="11">
        <v>1</v>
      </c>
      <c r="R81" s="11" t="s">
        <v>417</v>
      </c>
      <c r="S81" s="11" t="s">
        <v>433</v>
      </c>
      <c r="T81" s="15">
        <v>21849</v>
      </c>
      <c r="U81" s="15">
        <v>20470</v>
      </c>
      <c r="V81" s="15">
        <v>21023</v>
      </c>
      <c r="W81" s="16">
        <v>21377</v>
      </c>
      <c r="X81" s="16"/>
      <c r="Y81" s="16"/>
      <c r="Z81" s="16"/>
      <c r="AA81" s="16"/>
      <c r="AB81" s="16"/>
      <c r="AC81" s="16">
        <f>1100*O81</f>
        <v>21120</v>
      </c>
    </row>
    <row r="82" spans="1:29" ht="24" customHeight="1" x14ac:dyDescent="0.25">
      <c r="A82" s="10" t="s">
        <v>164</v>
      </c>
      <c r="B82" s="11" t="s">
        <v>95</v>
      </c>
      <c r="C82" s="12" t="s">
        <v>165</v>
      </c>
      <c r="D82" s="12" t="s">
        <v>557</v>
      </c>
      <c r="E82" s="13" t="s">
        <v>390</v>
      </c>
      <c r="F82" s="8">
        <f t="shared" si="55"/>
        <v>19320</v>
      </c>
      <c r="G82" s="14">
        <v>40905</v>
      </c>
      <c r="H82" s="12"/>
      <c r="I82" s="12" t="s">
        <v>482</v>
      </c>
      <c r="J82" s="18"/>
      <c r="K82" s="12"/>
      <c r="L82" s="12"/>
      <c r="M82" s="11">
        <v>84</v>
      </c>
      <c r="N82" s="11">
        <v>230</v>
      </c>
      <c r="O82" s="11">
        <f t="shared" si="56"/>
        <v>19.32</v>
      </c>
      <c r="P82" s="11"/>
      <c r="Q82" s="11">
        <v>1</v>
      </c>
      <c r="R82" s="11" t="s">
        <v>417</v>
      </c>
      <c r="S82" s="11" t="s">
        <v>445</v>
      </c>
      <c r="T82" s="15">
        <v>26336</v>
      </c>
      <c r="U82" s="15">
        <v>24865</v>
      </c>
      <c r="V82" s="15">
        <v>25953</v>
      </c>
      <c r="W82" s="16">
        <v>24923</v>
      </c>
      <c r="X82" s="16">
        <v>25796.35</v>
      </c>
      <c r="Y82" s="16">
        <v>25930.5</v>
      </c>
      <c r="Z82" s="16">
        <v>8147.9750000000004</v>
      </c>
      <c r="AA82" s="16">
        <f t="shared" ref="AA82" si="63">Y82-Z82</f>
        <v>17782.525000000001</v>
      </c>
      <c r="AB82" s="9">
        <f t="shared" ref="AB82" si="64">AA82/Y82</f>
        <v>0.68577640230616466</v>
      </c>
      <c r="AC82" s="16">
        <f>O82*1233</f>
        <v>23821.56</v>
      </c>
    </row>
    <row r="83" spans="1:29" ht="24" customHeight="1" x14ac:dyDescent="0.25">
      <c r="A83" s="10" t="s">
        <v>298</v>
      </c>
      <c r="B83" s="11" t="s">
        <v>264</v>
      </c>
      <c r="C83" s="12" t="s">
        <v>300</v>
      </c>
      <c r="D83" s="12" t="s">
        <v>556</v>
      </c>
      <c r="E83" s="13" t="s">
        <v>390</v>
      </c>
      <c r="F83" s="8">
        <f t="shared" si="55"/>
        <v>19320</v>
      </c>
      <c r="G83" s="14">
        <v>40492</v>
      </c>
      <c r="H83" s="12"/>
      <c r="I83" s="12" t="s">
        <v>480</v>
      </c>
      <c r="J83" s="18"/>
      <c r="K83" s="12"/>
      <c r="L83" s="12"/>
      <c r="M83" s="11">
        <v>84</v>
      </c>
      <c r="N83" s="11">
        <v>230</v>
      </c>
      <c r="O83" s="11">
        <f t="shared" si="56"/>
        <v>19.32</v>
      </c>
      <c r="P83" s="11"/>
      <c r="Q83" s="11">
        <v>3</v>
      </c>
      <c r="R83" s="11" t="s">
        <v>432</v>
      </c>
      <c r="S83" s="11" t="s">
        <v>445</v>
      </c>
      <c r="T83" s="15">
        <v>26992</v>
      </c>
      <c r="U83" s="15">
        <v>23454</v>
      </c>
      <c r="V83" s="15">
        <v>25793</v>
      </c>
      <c r="W83" s="16">
        <v>26026</v>
      </c>
      <c r="X83" s="16">
        <v>23975.02</v>
      </c>
      <c r="Y83" s="16">
        <v>25527.119999999999</v>
      </c>
      <c r="Z83" s="16">
        <v>24366.271000000001</v>
      </c>
      <c r="AA83" s="16">
        <f t="shared" ref="AA83" si="65">Y83-Z83</f>
        <v>1160.8489999999983</v>
      </c>
      <c r="AB83" s="9">
        <f t="shared" ref="AB83" si="66">AA83/Y83</f>
        <v>4.5475126062007716E-2</v>
      </c>
      <c r="AC83" s="16">
        <f>O83*1266</f>
        <v>24459.119999999999</v>
      </c>
    </row>
    <row r="84" spans="1:29" ht="24" customHeight="1" x14ac:dyDescent="0.25">
      <c r="A84" s="10" t="s">
        <v>298</v>
      </c>
      <c r="B84" s="11" t="s">
        <v>264</v>
      </c>
      <c r="C84" s="12" t="s">
        <v>301</v>
      </c>
      <c r="D84" s="12" t="s">
        <v>556</v>
      </c>
      <c r="E84" s="13" t="s">
        <v>390</v>
      </c>
      <c r="F84" s="8">
        <f t="shared" si="55"/>
        <v>19320</v>
      </c>
      <c r="G84" s="14">
        <v>40492</v>
      </c>
      <c r="H84" s="12"/>
      <c r="I84" s="12" t="s">
        <v>480</v>
      </c>
      <c r="J84" s="18"/>
      <c r="K84" s="12"/>
      <c r="L84" s="12"/>
      <c r="M84" s="11">
        <v>84</v>
      </c>
      <c r="N84" s="11">
        <v>230</v>
      </c>
      <c r="O84" s="11">
        <f t="shared" si="56"/>
        <v>19.32</v>
      </c>
      <c r="P84" s="11"/>
      <c r="Q84" s="11">
        <v>3</v>
      </c>
      <c r="R84" s="11" t="s">
        <v>432</v>
      </c>
      <c r="S84" s="11" t="s">
        <v>445</v>
      </c>
      <c r="T84" s="15">
        <v>26992</v>
      </c>
      <c r="U84" s="15">
        <v>23454</v>
      </c>
      <c r="V84" s="15">
        <v>25793</v>
      </c>
      <c r="W84" s="16">
        <v>26026</v>
      </c>
      <c r="X84" s="16">
        <v>21210.36</v>
      </c>
      <c r="Y84" s="16">
        <v>24822.5</v>
      </c>
      <c r="Z84" s="16">
        <v>24750.561000000002</v>
      </c>
      <c r="AA84" s="16">
        <f t="shared" ref="AA84" si="67">Y84-Z84</f>
        <v>71.938999999998487</v>
      </c>
      <c r="AB84" s="9">
        <f t="shared" ref="AB84" si="68">AA84/Y84</f>
        <v>2.8981367710745687E-3</v>
      </c>
      <c r="AC84" s="16">
        <f>O84*1266</f>
        <v>24459.119999999999</v>
      </c>
    </row>
    <row r="85" spans="1:29" ht="24" customHeight="1" x14ac:dyDescent="0.25">
      <c r="A85" s="10" t="s">
        <v>298</v>
      </c>
      <c r="B85" s="11" t="s">
        <v>264</v>
      </c>
      <c r="C85" s="12" t="s">
        <v>97</v>
      </c>
      <c r="D85" s="12" t="s">
        <v>556</v>
      </c>
      <c r="E85" s="13" t="s">
        <v>390</v>
      </c>
      <c r="F85" s="8">
        <f t="shared" si="55"/>
        <v>19320</v>
      </c>
      <c r="G85" s="14">
        <v>40492</v>
      </c>
      <c r="H85" s="12"/>
      <c r="I85" s="12" t="s">
        <v>480</v>
      </c>
      <c r="J85" s="18"/>
      <c r="K85" s="12"/>
      <c r="L85" s="12"/>
      <c r="M85" s="11">
        <v>84</v>
      </c>
      <c r="N85" s="11">
        <v>230</v>
      </c>
      <c r="O85" s="11">
        <f t="shared" si="56"/>
        <v>19.32</v>
      </c>
      <c r="P85" s="11"/>
      <c r="Q85" s="11">
        <v>1</v>
      </c>
      <c r="R85" s="11" t="s">
        <v>417</v>
      </c>
      <c r="S85" s="11" t="s">
        <v>445</v>
      </c>
      <c r="T85" s="15">
        <v>28733</v>
      </c>
      <c r="U85" s="15">
        <v>11461</v>
      </c>
      <c r="V85" s="15">
        <v>0</v>
      </c>
      <c r="W85" s="16">
        <v>27000</v>
      </c>
      <c r="X85" s="16">
        <v>16304.45</v>
      </c>
      <c r="Y85" s="16">
        <v>23234.15</v>
      </c>
      <c r="Z85" s="16">
        <v>21849.501</v>
      </c>
      <c r="AA85" s="16">
        <f t="shared" ref="AA85" si="69">Y85-Z85</f>
        <v>1384.6490000000013</v>
      </c>
      <c r="AB85" s="9">
        <f t="shared" ref="AB85" si="70">AA85/Y85</f>
        <v>5.9595423116404138E-2</v>
      </c>
      <c r="AC85" s="16">
        <f>O85*1266</f>
        <v>24459.119999999999</v>
      </c>
    </row>
    <row r="86" spans="1:29" ht="24" customHeight="1" x14ac:dyDescent="0.25">
      <c r="A86" s="10" t="s">
        <v>343</v>
      </c>
      <c r="B86" s="11" t="s">
        <v>152</v>
      </c>
      <c r="C86" s="12" t="s">
        <v>345</v>
      </c>
      <c r="D86" s="12" t="s">
        <v>525</v>
      </c>
      <c r="E86" s="13" t="s">
        <v>390</v>
      </c>
      <c r="F86" s="8">
        <f t="shared" si="55"/>
        <v>19320</v>
      </c>
      <c r="G86" s="14">
        <v>40805</v>
      </c>
      <c r="H86" s="12"/>
      <c r="I86" s="12" t="s">
        <v>482</v>
      </c>
      <c r="J86" s="18"/>
      <c r="K86" s="12"/>
      <c r="L86" s="12"/>
      <c r="M86" s="11">
        <v>84</v>
      </c>
      <c r="N86" s="11">
        <v>230</v>
      </c>
      <c r="O86" s="11">
        <f t="shared" si="56"/>
        <v>19.32</v>
      </c>
      <c r="P86" s="11"/>
      <c r="Q86" s="11">
        <v>1</v>
      </c>
      <c r="R86" s="11" t="s">
        <v>417</v>
      </c>
      <c r="S86" s="11" t="s">
        <v>445</v>
      </c>
      <c r="T86" s="15">
        <v>22116</v>
      </c>
      <c r="U86" s="15">
        <v>21308</v>
      </c>
      <c r="V86" s="15">
        <v>22081</v>
      </c>
      <c r="W86" s="16">
        <v>21184</v>
      </c>
      <c r="X86" s="16">
        <v>18617.97</v>
      </c>
      <c r="Y86" s="16">
        <v>17796.580000000002</v>
      </c>
      <c r="Z86" s="16">
        <v>8070.5039999999999</v>
      </c>
      <c r="AA86" s="16">
        <f t="shared" ref="AA86" si="71">Y86-Z86</f>
        <v>9726.0760000000009</v>
      </c>
      <c r="AB86" s="9">
        <f t="shared" ref="AB86" si="72">AA86/Y86</f>
        <v>0.54651376837572163</v>
      </c>
      <c r="AC86" s="16">
        <f>O86*1166</f>
        <v>22527.119999999999</v>
      </c>
    </row>
    <row r="87" spans="1:29" ht="24" customHeight="1" x14ac:dyDescent="0.25">
      <c r="A87" s="10" t="s">
        <v>168</v>
      </c>
      <c r="B87" s="11" t="s">
        <v>64</v>
      </c>
      <c r="C87" s="12" t="s">
        <v>169</v>
      </c>
      <c r="D87" s="12" t="s">
        <v>555</v>
      </c>
      <c r="E87" s="13" t="s">
        <v>390</v>
      </c>
      <c r="F87" s="8">
        <f t="shared" si="55"/>
        <v>19320</v>
      </c>
      <c r="G87" s="14">
        <v>41089</v>
      </c>
      <c r="H87" s="17"/>
      <c r="I87" s="12" t="s">
        <v>482</v>
      </c>
      <c r="J87" s="14">
        <v>48394</v>
      </c>
      <c r="K87" s="12">
        <v>0.247</v>
      </c>
      <c r="L87" s="12" t="s">
        <v>491</v>
      </c>
      <c r="M87" s="11">
        <v>84</v>
      </c>
      <c r="N87" s="11">
        <v>230</v>
      </c>
      <c r="O87" s="11">
        <f t="shared" si="56"/>
        <v>19.32</v>
      </c>
      <c r="P87" s="11" t="s">
        <v>517</v>
      </c>
      <c r="Q87" s="11">
        <v>1</v>
      </c>
      <c r="R87" s="11" t="s">
        <v>417</v>
      </c>
      <c r="S87" s="11" t="s">
        <v>445</v>
      </c>
      <c r="T87" s="15">
        <v>26707</v>
      </c>
      <c r="U87" s="15">
        <v>22502</v>
      </c>
      <c r="V87" s="15">
        <v>26670</v>
      </c>
      <c r="W87" s="16">
        <v>26143</v>
      </c>
      <c r="X87" s="16">
        <v>25872.43</v>
      </c>
      <c r="Y87" s="16">
        <v>26130.47</v>
      </c>
      <c r="Z87" s="16">
        <v>9640.8029999999999</v>
      </c>
      <c r="AA87" s="16">
        <f t="shared" ref="AA87" si="73">Y87-Z87</f>
        <v>16489.667000000001</v>
      </c>
      <c r="AB87" s="9">
        <f t="shared" ref="AB87" si="74">AA87/Y87</f>
        <v>0.63105129758477363</v>
      </c>
      <c r="AC87" s="16">
        <f>O87*1140</f>
        <v>22024.799999999999</v>
      </c>
    </row>
    <row r="88" spans="1:29" ht="24" customHeight="1" x14ac:dyDescent="0.25">
      <c r="A88" s="10" t="s">
        <v>310</v>
      </c>
      <c r="B88" s="11" t="s">
        <v>64</v>
      </c>
      <c r="C88" s="12" t="s">
        <v>312</v>
      </c>
      <c r="D88" s="12" t="s">
        <v>555</v>
      </c>
      <c r="E88" s="13" t="s">
        <v>390</v>
      </c>
      <c r="F88" s="8">
        <f t="shared" si="55"/>
        <v>19320</v>
      </c>
      <c r="G88" s="14">
        <v>41079</v>
      </c>
      <c r="H88" s="17" t="s">
        <v>574</v>
      </c>
      <c r="I88" s="12" t="s">
        <v>482</v>
      </c>
      <c r="J88" s="14">
        <v>48384</v>
      </c>
      <c r="K88" s="12">
        <v>0.247</v>
      </c>
      <c r="L88" s="12"/>
      <c r="M88" s="11">
        <v>84</v>
      </c>
      <c r="N88" s="11">
        <v>230</v>
      </c>
      <c r="O88" s="11">
        <f t="shared" si="56"/>
        <v>19.32</v>
      </c>
      <c r="P88" s="11"/>
      <c r="Q88" s="11">
        <v>1</v>
      </c>
      <c r="R88" s="11" t="s">
        <v>417</v>
      </c>
      <c r="S88" s="11" t="s">
        <v>445</v>
      </c>
      <c r="T88" s="15">
        <v>13866</v>
      </c>
      <c r="U88" s="15">
        <v>0</v>
      </c>
      <c r="V88" s="15">
        <v>0</v>
      </c>
      <c r="W88" s="16">
        <v>0</v>
      </c>
      <c r="X88" s="16">
        <v>0</v>
      </c>
      <c r="Y88" s="16">
        <v>0</v>
      </c>
      <c r="Z88" s="16">
        <v>0</v>
      </c>
      <c r="AA88" s="16">
        <f>Y88-Z88</f>
        <v>0</v>
      </c>
      <c r="AB88" s="16" t="e">
        <f>AA88/Y88</f>
        <v>#DIV/0!</v>
      </c>
      <c r="AC88" s="16">
        <f>O88*1140</f>
        <v>22024.799999999999</v>
      </c>
    </row>
    <row r="89" spans="1:29" ht="24" customHeight="1" x14ac:dyDescent="0.25">
      <c r="A89" s="10" t="s">
        <v>106</v>
      </c>
      <c r="B89" s="11" t="s">
        <v>14</v>
      </c>
      <c r="C89" s="12" t="s">
        <v>107</v>
      </c>
      <c r="D89" s="12" t="s">
        <v>525</v>
      </c>
      <c r="E89" s="13" t="s">
        <v>383</v>
      </c>
      <c r="F89" s="8">
        <f t="shared" si="55"/>
        <v>19320</v>
      </c>
      <c r="G89" s="14">
        <v>41044</v>
      </c>
      <c r="H89" s="12"/>
      <c r="I89" s="12" t="s">
        <v>482</v>
      </c>
      <c r="J89" s="18"/>
      <c r="K89" s="12"/>
      <c r="L89" s="12"/>
      <c r="M89" s="11">
        <v>84</v>
      </c>
      <c r="N89" s="11">
        <v>230</v>
      </c>
      <c r="O89" s="11">
        <f t="shared" si="56"/>
        <v>19.32</v>
      </c>
      <c r="P89" s="11"/>
      <c r="Q89" s="11">
        <v>1</v>
      </c>
      <c r="R89" s="11" t="s">
        <v>417</v>
      </c>
      <c r="S89" s="11" t="s">
        <v>445</v>
      </c>
      <c r="T89" s="15">
        <v>20753</v>
      </c>
      <c r="U89" s="15">
        <v>19750</v>
      </c>
      <c r="V89" s="15">
        <v>19936</v>
      </c>
      <c r="W89" s="16">
        <v>22118</v>
      </c>
      <c r="X89" s="16">
        <v>20140.43</v>
      </c>
      <c r="Y89" s="16">
        <v>22748.39</v>
      </c>
      <c r="Z89" s="16">
        <v>17814.829000000002</v>
      </c>
      <c r="AA89" s="16">
        <f t="shared" ref="AA89" si="75">Y89-Z89</f>
        <v>4933.5609999999979</v>
      </c>
      <c r="AB89" s="9">
        <f t="shared" ref="AB89" si="76">AA89/Y89</f>
        <v>0.21687517226493822</v>
      </c>
      <c r="AC89" s="16">
        <f>O89*1166</f>
        <v>22527.119999999999</v>
      </c>
    </row>
    <row r="90" spans="1:29" ht="24" customHeight="1" x14ac:dyDescent="0.25">
      <c r="A90" s="10" t="s">
        <v>331</v>
      </c>
      <c r="B90" s="11" t="s">
        <v>332</v>
      </c>
      <c r="C90" s="12" t="s">
        <v>45</v>
      </c>
      <c r="D90" s="12" t="s">
        <v>556</v>
      </c>
      <c r="E90" s="13" t="s">
        <v>390</v>
      </c>
      <c r="F90" s="8">
        <f t="shared" si="55"/>
        <v>19320</v>
      </c>
      <c r="G90" s="14">
        <v>40470</v>
      </c>
      <c r="H90" s="12"/>
      <c r="I90" s="12" t="s">
        <v>480</v>
      </c>
      <c r="J90" s="18"/>
      <c r="K90" s="12"/>
      <c r="L90" s="12"/>
      <c r="M90" s="11">
        <v>84</v>
      </c>
      <c r="N90" s="11">
        <v>230</v>
      </c>
      <c r="O90" s="11">
        <f t="shared" si="56"/>
        <v>19.32</v>
      </c>
      <c r="P90" s="11"/>
      <c r="Q90" s="11">
        <v>3</v>
      </c>
      <c r="R90" s="11" t="s">
        <v>432</v>
      </c>
      <c r="S90" s="11" t="s">
        <v>445</v>
      </c>
      <c r="T90" s="15">
        <v>27805</v>
      </c>
      <c r="U90" s="15">
        <v>23991</v>
      </c>
      <c r="V90" s="15">
        <v>25840</v>
      </c>
      <c r="W90" s="16">
        <v>26181</v>
      </c>
      <c r="X90" s="16"/>
      <c r="Y90" s="16">
        <v>25028.45</v>
      </c>
      <c r="Z90" s="16">
        <v>21414.502</v>
      </c>
      <c r="AA90" s="16">
        <f t="shared" ref="AA90" si="77">Y90-Z90</f>
        <v>3613.9480000000003</v>
      </c>
      <c r="AB90" s="9">
        <f t="shared" ref="AB90" si="78">AA90/Y90</f>
        <v>0.14439360008310542</v>
      </c>
      <c r="AC90" s="16">
        <f>O90*1266</f>
        <v>24459.119999999999</v>
      </c>
    </row>
    <row r="91" spans="1:29" ht="24" customHeight="1" x14ac:dyDescent="0.25">
      <c r="A91" s="10" t="s">
        <v>204</v>
      </c>
      <c r="B91" s="11" t="s">
        <v>51</v>
      </c>
      <c r="C91" s="12" t="s">
        <v>205</v>
      </c>
      <c r="D91" s="12" t="s">
        <v>523</v>
      </c>
      <c r="E91" s="13" t="s">
        <v>390</v>
      </c>
      <c r="F91" s="8">
        <f t="shared" si="55"/>
        <v>19320</v>
      </c>
      <c r="G91" s="14">
        <v>41261</v>
      </c>
      <c r="H91" s="17"/>
      <c r="I91" s="12" t="s">
        <v>482</v>
      </c>
      <c r="J91" s="14">
        <v>48566</v>
      </c>
      <c r="K91" s="12">
        <v>0.22700000000000001</v>
      </c>
      <c r="L91" s="12" t="s">
        <v>491</v>
      </c>
      <c r="M91" s="11">
        <v>84</v>
      </c>
      <c r="N91" s="11">
        <v>230</v>
      </c>
      <c r="O91" s="11">
        <f t="shared" si="56"/>
        <v>19.32</v>
      </c>
      <c r="P91" s="11" t="s">
        <v>516</v>
      </c>
      <c r="Q91" s="11">
        <v>1</v>
      </c>
      <c r="R91" s="11" t="s">
        <v>417</v>
      </c>
      <c r="S91" s="11" t="s">
        <v>445</v>
      </c>
      <c r="T91" s="15">
        <v>20514</v>
      </c>
      <c r="U91" s="15">
        <v>21609</v>
      </c>
      <c r="V91" s="15">
        <v>15260</v>
      </c>
      <c r="W91" s="16">
        <v>20018</v>
      </c>
      <c r="X91" s="16">
        <v>20645.66</v>
      </c>
      <c r="Y91" s="16">
        <v>20997.46</v>
      </c>
      <c r="Z91" s="16">
        <v>14456.575000000001</v>
      </c>
      <c r="AA91" s="16">
        <f t="shared" si="61"/>
        <v>6540.8849999999984</v>
      </c>
      <c r="AB91" s="9">
        <f t="shared" si="62"/>
        <v>0.31150839196740931</v>
      </c>
      <c r="AC91" s="16">
        <f>O91*1100</f>
        <v>21252</v>
      </c>
    </row>
    <row r="92" spans="1:29" ht="24" customHeight="1" x14ac:dyDescent="0.25">
      <c r="A92" s="10" t="s">
        <v>246</v>
      </c>
      <c r="B92" s="11" t="s">
        <v>247</v>
      </c>
      <c r="C92" s="12" t="s">
        <v>248</v>
      </c>
      <c r="D92" s="12" t="s">
        <v>560</v>
      </c>
      <c r="E92" s="13" t="s">
        <v>390</v>
      </c>
      <c r="F92" s="8">
        <f t="shared" si="55"/>
        <v>19320</v>
      </c>
      <c r="G92" s="14">
        <v>40876</v>
      </c>
      <c r="H92" s="12"/>
      <c r="I92" s="12" t="s">
        <v>482</v>
      </c>
      <c r="J92" s="18"/>
      <c r="K92" s="12"/>
      <c r="L92" s="12"/>
      <c r="M92" s="11">
        <v>84</v>
      </c>
      <c r="N92" s="11">
        <v>230</v>
      </c>
      <c r="O92" s="11">
        <f t="shared" si="56"/>
        <v>19.32</v>
      </c>
      <c r="P92" s="11"/>
      <c r="Q92" s="11">
        <v>2</v>
      </c>
      <c r="R92" s="11" t="s">
        <v>421</v>
      </c>
      <c r="S92" s="11" t="s">
        <v>445</v>
      </c>
      <c r="T92" s="15">
        <v>25873</v>
      </c>
      <c r="U92" s="15">
        <v>23622</v>
      </c>
      <c r="V92" s="15">
        <v>24683</v>
      </c>
      <c r="W92" s="16">
        <v>24580</v>
      </c>
      <c r="X92" s="16">
        <v>21330.71</v>
      </c>
      <c r="Y92" s="16">
        <v>25723.5</v>
      </c>
      <c r="Z92" s="16">
        <v>9690.1059999999998</v>
      </c>
      <c r="AA92" s="16">
        <f t="shared" ref="AA92" si="79">Y92-Z92</f>
        <v>16033.394</v>
      </c>
      <c r="AB92" s="9">
        <f t="shared" ref="AB92" si="80">AA92/Y92</f>
        <v>0.62329752949637496</v>
      </c>
      <c r="AC92" s="16">
        <f>O92*1180</f>
        <v>22797.599999999999</v>
      </c>
    </row>
    <row r="93" spans="1:29" ht="24" customHeight="1" x14ac:dyDescent="0.25">
      <c r="A93" s="10" t="s">
        <v>249</v>
      </c>
      <c r="B93" s="11" t="s">
        <v>140</v>
      </c>
      <c r="C93" s="12" t="s">
        <v>250</v>
      </c>
      <c r="D93" s="12" t="s">
        <v>559</v>
      </c>
      <c r="E93" s="13" t="s">
        <v>390</v>
      </c>
      <c r="F93" s="8">
        <f t="shared" si="55"/>
        <v>19320</v>
      </c>
      <c r="G93" s="14">
        <v>40805</v>
      </c>
      <c r="H93" s="12"/>
      <c r="I93" s="12" t="s">
        <v>482</v>
      </c>
      <c r="J93" s="18"/>
      <c r="K93" s="12"/>
      <c r="L93" s="12"/>
      <c r="M93" s="11">
        <v>84</v>
      </c>
      <c r="N93" s="11">
        <v>230</v>
      </c>
      <c r="O93" s="11">
        <f t="shared" si="56"/>
        <v>19.32</v>
      </c>
      <c r="P93" s="11"/>
      <c r="Q93" s="11">
        <v>1</v>
      </c>
      <c r="R93" s="11" t="s">
        <v>417</v>
      </c>
      <c r="S93" s="11" t="s">
        <v>445</v>
      </c>
      <c r="T93" s="15">
        <v>21647</v>
      </c>
      <c r="U93" s="15">
        <v>21116</v>
      </c>
      <c r="V93" s="15">
        <v>20138</v>
      </c>
      <c r="W93" s="16">
        <v>22188</v>
      </c>
      <c r="X93" s="16"/>
      <c r="Y93" s="16">
        <v>22357.4</v>
      </c>
      <c r="Z93" s="16">
        <v>3307.4749999999999</v>
      </c>
      <c r="AA93" s="16">
        <f t="shared" ref="AA93" si="81">Y93-Z93</f>
        <v>19049.925000000003</v>
      </c>
      <c r="AB93" s="9">
        <f t="shared" ref="AB93" si="82">AA93/Y93</f>
        <v>0.85206352259207252</v>
      </c>
      <c r="AC93" s="16">
        <f>O93*1144</f>
        <v>22102.080000000002</v>
      </c>
    </row>
    <row r="94" spans="1:29" ht="24" customHeight="1" x14ac:dyDescent="0.25">
      <c r="A94" s="10" t="s">
        <v>249</v>
      </c>
      <c r="B94" s="11" t="s">
        <v>140</v>
      </c>
      <c r="C94" s="12" t="s">
        <v>251</v>
      </c>
      <c r="D94" s="12" t="s">
        <v>559</v>
      </c>
      <c r="E94" s="13" t="s">
        <v>390</v>
      </c>
      <c r="F94" s="8">
        <f t="shared" si="55"/>
        <v>19320</v>
      </c>
      <c r="G94" s="14">
        <v>40805</v>
      </c>
      <c r="H94" s="12"/>
      <c r="I94" s="12" t="s">
        <v>482</v>
      </c>
      <c r="J94" s="18"/>
      <c r="K94" s="12"/>
      <c r="L94" s="12"/>
      <c r="M94" s="11">
        <v>84</v>
      </c>
      <c r="N94" s="11">
        <v>230</v>
      </c>
      <c r="O94" s="11">
        <f t="shared" si="56"/>
        <v>19.32</v>
      </c>
      <c r="P94" s="11"/>
      <c r="Q94" s="11">
        <v>1</v>
      </c>
      <c r="R94" s="11" t="s">
        <v>417</v>
      </c>
      <c r="S94" s="11" t="s">
        <v>445</v>
      </c>
      <c r="T94" s="15">
        <v>21647</v>
      </c>
      <c r="U94" s="15">
        <v>21116</v>
      </c>
      <c r="V94" s="15">
        <v>20138</v>
      </c>
      <c r="W94" s="16">
        <v>22188</v>
      </c>
      <c r="X94" s="16"/>
      <c r="Y94" s="16">
        <v>22585.58</v>
      </c>
      <c r="Z94" s="16">
        <v>271.673</v>
      </c>
      <c r="AA94" s="16">
        <f t="shared" ref="AA94" si="83">Y94-Z94</f>
        <v>22313.907000000003</v>
      </c>
      <c r="AB94" s="9">
        <f t="shared" ref="AB94" si="84">AA94/Y94</f>
        <v>0.9879713959083628</v>
      </c>
      <c r="AC94" s="16">
        <f>O94*1144</f>
        <v>22102.080000000002</v>
      </c>
    </row>
    <row r="95" spans="1:29" ht="24" customHeight="1" x14ac:dyDescent="0.25">
      <c r="A95" s="10" t="s">
        <v>272</v>
      </c>
      <c r="B95" s="11" t="s">
        <v>140</v>
      </c>
      <c r="C95" s="12" t="s">
        <v>97</v>
      </c>
      <c r="D95" s="12" t="s">
        <v>559</v>
      </c>
      <c r="E95" s="13" t="s">
        <v>390</v>
      </c>
      <c r="F95" s="8">
        <f t="shared" si="55"/>
        <v>19320</v>
      </c>
      <c r="G95" s="14">
        <v>40595</v>
      </c>
      <c r="H95" s="12"/>
      <c r="I95" s="12" t="s">
        <v>482</v>
      </c>
      <c r="J95" s="18"/>
      <c r="K95" s="12"/>
      <c r="L95" s="12"/>
      <c r="M95" s="11">
        <v>84</v>
      </c>
      <c r="N95" s="11">
        <v>230</v>
      </c>
      <c r="O95" s="11">
        <f t="shared" si="56"/>
        <v>19.32</v>
      </c>
      <c r="P95" s="11"/>
      <c r="Q95" s="11">
        <v>1</v>
      </c>
      <c r="R95" s="11" t="s">
        <v>417</v>
      </c>
      <c r="S95" s="11" t="s">
        <v>445</v>
      </c>
      <c r="T95" s="15">
        <v>17093</v>
      </c>
      <c r="U95" s="15">
        <v>22364</v>
      </c>
      <c r="V95" s="15">
        <v>21412</v>
      </c>
      <c r="W95" s="16">
        <v>23160</v>
      </c>
      <c r="X95" s="16">
        <v>22706.45</v>
      </c>
      <c r="Y95" s="16"/>
      <c r="Z95" s="16">
        <v>12695.021000000001</v>
      </c>
      <c r="AA95" s="16"/>
      <c r="AB95" s="16"/>
      <c r="AC95" s="16">
        <f>O95*1144</f>
        <v>22102.080000000002</v>
      </c>
    </row>
    <row r="96" spans="1:29" ht="24" customHeight="1" x14ac:dyDescent="0.25">
      <c r="A96" s="10" t="s">
        <v>333</v>
      </c>
      <c r="B96" s="11" t="s">
        <v>334</v>
      </c>
      <c r="C96" s="12" t="s">
        <v>97</v>
      </c>
      <c r="D96" s="12" t="s">
        <v>525</v>
      </c>
      <c r="E96" s="13" t="s">
        <v>390</v>
      </c>
      <c r="F96" s="8">
        <f t="shared" si="55"/>
        <v>19320</v>
      </c>
      <c r="G96" s="14">
        <v>40897</v>
      </c>
      <c r="H96" s="12"/>
      <c r="I96" s="12" t="s">
        <v>482</v>
      </c>
      <c r="J96" s="18"/>
      <c r="K96" s="12"/>
      <c r="L96" s="12"/>
      <c r="M96" s="11">
        <v>84</v>
      </c>
      <c r="N96" s="11">
        <v>230</v>
      </c>
      <c r="O96" s="11">
        <f t="shared" si="56"/>
        <v>19.32</v>
      </c>
      <c r="P96" s="11"/>
      <c r="Q96" s="11">
        <v>1</v>
      </c>
      <c r="R96" s="11" t="s">
        <v>417</v>
      </c>
      <c r="S96" s="11" t="s">
        <v>445</v>
      </c>
      <c r="T96" s="15">
        <v>18402</v>
      </c>
      <c r="U96" s="15">
        <v>20670</v>
      </c>
      <c r="V96" s="15">
        <v>17707</v>
      </c>
      <c r="W96" s="16">
        <v>23338</v>
      </c>
      <c r="X96" s="16">
        <v>22303.439999999999</v>
      </c>
      <c r="Y96" s="16">
        <v>24960.33</v>
      </c>
      <c r="Z96" s="16">
        <v>13657.117</v>
      </c>
      <c r="AA96" s="16">
        <f t="shared" ref="AA96" si="85">Y96-Z96</f>
        <v>11303.213000000002</v>
      </c>
      <c r="AB96" s="9">
        <f t="shared" ref="AB96" si="86">AA96/Y96</f>
        <v>0.45284709777474902</v>
      </c>
      <c r="AC96" s="16">
        <f>O96*1166</f>
        <v>22527.119999999999</v>
      </c>
    </row>
    <row r="97" spans="1:29" ht="24" customHeight="1" x14ac:dyDescent="0.25">
      <c r="A97" s="10" t="s">
        <v>83</v>
      </c>
      <c r="B97" s="11" t="s">
        <v>44</v>
      </c>
      <c r="C97" s="12" t="s">
        <v>59</v>
      </c>
      <c r="D97" s="12" t="s">
        <v>523</v>
      </c>
      <c r="E97" s="13" t="s">
        <v>390</v>
      </c>
      <c r="F97" s="8">
        <f t="shared" si="55"/>
        <v>19320</v>
      </c>
      <c r="G97" s="14">
        <v>40661</v>
      </c>
      <c r="H97" s="17"/>
      <c r="I97" s="12" t="s">
        <v>481</v>
      </c>
      <c r="J97" s="14">
        <v>47966</v>
      </c>
      <c r="K97" s="12">
        <v>0.377</v>
      </c>
      <c r="L97" s="12" t="s">
        <v>494</v>
      </c>
      <c r="M97" s="11">
        <v>84</v>
      </c>
      <c r="N97" s="11">
        <v>230</v>
      </c>
      <c r="O97" s="11">
        <f t="shared" si="56"/>
        <v>19.32</v>
      </c>
      <c r="P97" s="11" t="s">
        <v>526</v>
      </c>
      <c r="Q97" s="11">
        <v>4</v>
      </c>
      <c r="R97" s="11" t="s">
        <v>424</v>
      </c>
      <c r="S97" s="11" t="s">
        <v>445</v>
      </c>
      <c r="T97" s="15">
        <v>13031</v>
      </c>
      <c r="U97" s="15">
        <v>13671</v>
      </c>
      <c r="V97" s="15">
        <v>13957</v>
      </c>
      <c r="W97" s="16">
        <v>14857</v>
      </c>
      <c r="X97" s="16">
        <v>19544.72</v>
      </c>
      <c r="Y97" s="16">
        <v>17129.59</v>
      </c>
      <c r="Z97" s="16">
        <v>10043.893</v>
      </c>
      <c r="AA97" s="16">
        <f t="shared" ref="AA97:AA99" si="87">Y97-Z97</f>
        <v>7085.6970000000001</v>
      </c>
      <c r="AB97" s="9">
        <f t="shared" ref="AB97" si="88">AA97/Y97</f>
        <v>0.41365245753109092</v>
      </c>
      <c r="AC97" s="16">
        <f t="shared" ref="AC97" si="89">O97*1100</f>
        <v>21252</v>
      </c>
    </row>
    <row r="98" spans="1:29" ht="24" customHeight="1" x14ac:dyDescent="0.25">
      <c r="A98" s="10" t="s">
        <v>223</v>
      </c>
      <c r="B98" s="11" t="s">
        <v>44</v>
      </c>
      <c r="C98" s="12" t="s">
        <v>224</v>
      </c>
      <c r="D98" s="12" t="s">
        <v>523</v>
      </c>
      <c r="E98" s="13" t="s">
        <v>390</v>
      </c>
      <c r="F98" s="8">
        <f t="shared" si="55"/>
        <v>19320</v>
      </c>
      <c r="G98" s="14">
        <v>40808</v>
      </c>
      <c r="H98" s="17"/>
      <c r="I98" s="12" t="s">
        <v>482</v>
      </c>
      <c r="J98" s="14">
        <v>48113</v>
      </c>
      <c r="K98" s="12">
        <v>0.32500000000000001</v>
      </c>
      <c r="L98" s="12" t="s">
        <v>491</v>
      </c>
      <c r="M98" s="11">
        <v>84</v>
      </c>
      <c r="N98" s="11">
        <v>230</v>
      </c>
      <c r="O98" s="11">
        <f t="shared" si="56"/>
        <v>19.32</v>
      </c>
      <c r="P98" s="11" t="s">
        <v>527</v>
      </c>
      <c r="Q98" s="11">
        <v>1</v>
      </c>
      <c r="R98" s="11" t="s">
        <v>417</v>
      </c>
      <c r="S98" s="11" t="s">
        <v>445</v>
      </c>
      <c r="T98" s="15">
        <v>16003</v>
      </c>
      <c r="U98" s="15">
        <v>16955</v>
      </c>
      <c r="V98" s="15">
        <v>17043</v>
      </c>
      <c r="W98" s="16">
        <v>17128</v>
      </c>
      <c r="X98" s="16">
        <v>17162.82</v>
      </c>
      <c r="Y98" s="16">
        <v>18398.86</v>
      </c>
      <c r="Z98" s="16">
        <v>4420.1260000000002</v>
      </c>
      <c r="AA98" s="16">
        <f t="shared" si="87"/>
        <v>13978.734</v>
      </c>
      <c r="AB98" s="9">
        <f t="shared" ref="AB98:AB99" si="90">AA98/Y98</f>
        <v>0.75976087648908686</v>
      </c>
      <c r="AC98" s="16">
        <f t="shared" ref="AC98:AC108" si="91">O98*1100</f>
        <v>21252</v>
      </c>
    </row>
    <row r="99" spans="1:29" ht="24" customHeight="1" x14ac:dyDescent="0.25">
      <c r="A99" s="10" t="s">
        <v>223</v>
      </c>
      <c r="B99" s="11" t="s">
        <v>44</v>
      </c>
      <c r="C99" s="12" t="s">
        <v>225</v>
      </c>
      <c r="D99" s="12" t="s">
        <v>523</v>
      </c>
      <c r="E99" s="13" t="s">
        <v>390</v>
      </c>
      <c r="F99" s="8">
        <f t="shared" si="55"/>
        <v>19320</v>
      </c>
      <c r="G99" s="14">
        <v>40808</v>
      </c>
      <c r="H99" s="17"/>
      <c r="I99" s="12" t="s">
        <v>482</v>
      </c>
      <c r="J99" s="14">
        <v>48113</v>
      </c>
      <c r="K99" s="12">
        <v>0.32500000000000001</v>
      </c>
      <c r="L99" s="12" t="s">
        <v>491</v>
      </c>
      <c r="M99" s="11">
        <v>84</v>
      </c>
      <c r="N99" s="11">
        <v>230</v>
      </c>
      <c r="O99" s="11">
        <f t="shared" si="56"/>
        <v>19.32</v>
      </c>
      <c r="P99" s="11" t="s">
        <v>527</v>
      </c>
      <c r="Q99" s="11">
        <v>1</v>
      </c>
      <c r="R99" s="11" t="s">
        <v>417</v>
      </c>
      <c r="S99" s="11" t="s">
        <v>445</v>
      </c>
      <c r="T99" s="15">
        <v>23147</v>
      </c>
      <c r="U99" s="15">
        <v>22394</v>
      </c>
      <c r="V99" s="15">
        <v>21203</v>
      </c>
      <c r="W99" s="16">
        <v>23100</v>
      </c>
      <c r="X99" s="16">
        <v>23205.48</v>
      </c>
      <c r="Y99" s="16">
        <v>23488.080000000002</v>
      </c>
      <c r="Z99" s="16">
        <v>2181.8310000000001</v>
      </c>
      <c r="AA99" s="16">
        <f t="shared" si="87"/>
        <v>21306.249000000003</v>
      </c>
      <c r="AB99" s="9">
        <f t="shared" si="90"/>
        <v>0.90710901018729506</v>
      </c>
      <c r="AC99" s="16">
        <f t="shared" si="91"/>
        <v>21252</v>
      </c>
    </row>
    <row r="100" spans="1:29" ht="24" customHeight="1" x14ac:dyDescent="0.25">
      <c r="A100" s="10" t="s">
        <v>320</v>
      </c>
      <c r="B100" s="11" t="s">
        <v>44</v>
      </c>
      <c r="C100" s="12" t="s">
        <v>324</v>
      </c>
      <c r="D100" s="12" t="s">
        <v>523</v>
      </c>
      <c r="E100" s="13" t="s">
        <v>390</v>
      </c>
      <c r="F100" s="8">
        <f t="shared" si="55"/>
        <v>19320</v>
      </c>
      <c r="G100" s="14">
        <v>40813</v>
      </c>
      <c r="H100" s="12"/>
      <c r="I100" s="12" t="s">
        <v>482</v>
      </c>
      <c r="J100" s="18"/>
      <c r="K100" s="12"/>
      <c r="L100" s="12"/>
      <c r="M100" s="11">
        <v>84</v>
      </c>
      <c r="N100" s="11">
        <v>230</v>
      </c>
      <c r="O100" s="11">
        <f t="shared" si="56"/>
        <v>19.32</v>
      </c>
      <c r="P100" s="11"/>
      <c r="Q100" s="11">
        <v>1</v>
      </c>
      <c r="R100" s="11" t="s">
        <v>417</v>
      </c>
      <c r="S100" s="11" t="s">
        <v>445</v>
      </c>
      <c r="T100" s="15">
        <v>21650</v>
      </c>
      <c r="U100" s="15">
        <v>21042</v>
      </c>
      <c r="V100" s="15">
        <v>20860</v>
      </c>
      <c r="W100" s="16">
        <v>22124</v>
      </c>
      <c r="X100" s="16">
        <v>22156.53</v>
      </c>
      <c r="Y100" s="16">
        <v>21881.69</v>
      </c>
      <c r="Z100" s="16">
        <v>0</v>
      </c>
      <c r="AA100" s="16">
        <f t="shared" ref="AA100" si="92">Y100-Z100</f>
        <v>21881.69</v>
      </c>
      <c r="AB100" s="9">
        <f t="shared" ref="AB100" si="93">AA100/Y100</f>
        <v>1</v>
      </c>
      <c r="AC100" s="16">
        <f t="shared" si="91"/>
        <v>21252</v>
      </c>
    </row>
    <row r="101" spans="1:29" ht="24" customHeight="1" x14ac:dyDescent="0.25">
      <c r="A101" s="10" t="s">
        <v>320</v>
      </c>
      <c r="B101" s="11" t="s">
        <v>44</v>
      </c>
      <c r="C101" s="12" t="s">
        <v>325</v>
      </c>
      <c r="D101" s="12" t="s">
        <v>523</v>
      </c>
      <c r="E101" s="13" t="s">
        <v>390</v>
      </c>
      <c r="F101" s="8">
        <f t="shared" si="55"/>
        <v>19320</v>
      </c>
      <c r="G101" s="14">
        <v>40814</v>
      </c>
      <c r="H101" s="12"/>
      <c r="I101" s="12" t="s">
        <v>482</v>
      </c>
      <c r="J101" s="18"/>
      <c r="K101" s="12"/>
      <c r="L101" s="12"/>
      <c r="M101" s="11">
        <v>84</v>
      </c>
      <c r="N101" s="11">
        <v>230</v>
      </c>
      <c r="O101" s="11">
        <f t="shared" si="56"/>
        <v>19.32</v>
      </c>
      <c r="P101" s="11"/>
      <c r="Q101" s="11">
        <v>1</v>
      </c>
      <c r="R101" s="11" t="s">
        <v>417</v>
      </c>
      <c r="S101" s="11" t="s">
        <v>445</v>
      </c>
      <c r="T101" s="15">
        <v>23894</v>
      </c>
      <c r="U101" s="15">
        <v>23462</v>
      </c>
      <c r="V101" s="15">
        <v>22776</v>
      </c>
      <c r="W101" s="16">
        <v>23453</v>
      </c>
      <c r="X101" s="16">
        <v>22868.06</v>
      </c>
      <c r="Y101" s="16">
        <v>22811.13</v>
      </c>
      <c r="Z101" s="16">
        <v>15567.344999999999</v>
      </c>
      <c r="AA101" s="16">
        <f t="shared" ref="AA101:AA108" si="94">Y101-Z101</f>
        <v>7243.7850000000017</v>
      </c>
      <c r="AB101" s="9">
        <f t="shared" ref="AB101:AB108" si="95">AA101/Y101</f>
        <v>0.31755485151327451</v>
      </c>
      <c r="AC101" s="16">
        <f t="shared" si="91"/>
        <v>21252</v>
      </c>
    </row>
    <row r="102" spans="1:29" ht="24" customHeight="1" x14ac:dyDescent="0.25">
      <c r="A102" s="10" t="s">
        <v>320</v>
      </c>
      <c r="B102" s="11" t="s">
        <v>44</v>
      </c>
      <c r="C102" s="12" t="s">
        <v>316</v>
      </c>
      <c r="D102" s="12" t="s">
        <v>523</v>
      </c>
      <c r="E102" s="13" t="s">
        <v>390</v>
      </c>
      <c r="F102" s="8">
        <f t="shared" si="55"/>
        <v>19320</v>
      </c>
      <c r="G102" s="14">
        <v>40812</v>
      </c>
      <c r="H102" s="12"/>
      <c r="I102" s="12" t="s">
        <v>482</v>
      </c>
      <c r="J102" s="18"/>
      <c r="K102" s="12"/>
      <c r="L102" s="12"/>
      <c r="M102" s="11">
        <v>84</v>
      </c>
      <c r="N102" s="11">
        <v>230</v>
      </c>
      <c r="O102" s="11">
        <f t="shared" si="56"/>
        <v>19.32</v>
      </c>
      <c r="P102" s="11"/>
      <c r="Q102" s="11">
        <v>1</v>
      </c>
      <c r="R102" s="11" t="s">
        <v>417</v>
      </c>
      <c r="S102" s="11" t="s">
        <v>445</v>
      </c>
      <c r="T102" s="15">
        <v>21628</v>
      </c>
      <c r="U102" s="15">
        <v>20932</v>
      </c>
      <c r="V102" s="15">
        <v>20586</v>
      </c>
      <c r="W102" s="16">
        <v>21470</v>
      </c>
      <c r="X102" s="16">
        <v>21531.79</v>
      </c>
      <c r="Y102" s="16">
        <v>21503.96</v>
      </c>
      <c r="Z102" s="16">
        <v>12620.357</v>
      </c>
      <c r="AA102" s="16">
        <f t="shared" si="94"/>
        <v>8883.6029999999992</v>
      </c>
      <c r="AB102" s="9">
        <f t="shared" si="95"/>
        <v>0.413114747237253</v>
      </c>
      <c r="AC102" s="16">
        <f t="shared" si="91"/>
        <v>21252</v>
      </c>
    </row>
    <row r="103" spans="1:29" ht="24" customHeight="1" x14ac:dyDescent="0.25">
      <c r="A103" s="10" t="s">
        <v>320</v>
      </c>
      <c r="B103" s="11" t="s">
        <v>44</v>
      </c>
      <c r="C103" s="12" t="s">
        <v>180</v>
      </c>
      <c r="D103" s="12" t="s">
        <v>523</v>
      </c>
      <c r="E103" s="13" t="s">
        <v>390</v>
      </c>
      <c r="F103" s="8">
        <f t="shared" si="55"/>
        <v>19320</v>
      </c>
      <c r="G103" s="14">
        <v>40815</v>
      </c>
      <c r="H103" s="12"/>
      <c r="I103" s="12" t="s">
        <v>482</v>
      </c>
      <c r="J103" s="18"/>
      <c r="K103" s="12"/>
      <c r="L103" s="12"/>
      <c r="M103" s="11">
        <v>84</v>
      </c>
      <c r="N103" s="11">
        <v>230</v>
      </c>
      <c r="O103" s="11">
        <f t="shared" si="56"/>
        <v>19.32</v>
      </c>
      <c r="P103" s="11"/>
      <c r="Q103" s="11">
        <v>1</v>
      </c>
      <c r="R103" s="11" t="s">
        <v>417</v>
      </c>
      <c r="S103" s="11" t="s">
        <v>445</v>
      </c>
      <c r="T103" s="15">
        <v>22370</v>
      </c>
      <c r="U103" s="15">
        <v>21739</v>
      </c>
      <c r="V103" s="15">
        <v>20679</v>
      </c>
      <c r="W103" s="16">
        <v>21684</v>
      </c>
      <c r="X103" s="16">
        <v>22338.3</v>
      </c>
      <c r="Y103" s="16"/>
      <c r="Z103" s="16">
        <v>622.61099999999999</v>
      </c>
      <c r="AA103" s="16">
        <f t="shared" si="94"/>
        <v>-622.61099999999999</v>
      </c>
      <c r="AB103" s="9" t="e">
        <f t="shared" si="95"/>
        <v>#DIV/0!</v>
      </c>
      <c r="AC103" s="16">
        <f t="shared" si="91"/>
        <v>21252</v>
      </c>
    </row>
    <row r="104" spans="1:29" ht="24" customHeight="1" x14ac:dyDescent="0.25">
      <c r="A104" s="10" t="s">
        <v>320</v>
      </c>
      <c r="B104" s="11" t="s">
        <v>44</v>
      </c>
      <c r="C104" s="12" t="s">
        <v>326</v>
      </c>
      <c r="D104" s="12" t="s">
        <v>523</v>
      </c>
      <c r="E104" s="13" t="s">
        <v>390</v>
      </c>
      <c r="F104" s="8">
        <f t="shared" si="55"/>
        <v>19320</v>
      </c>
      <c r="G104" s="14">
        <v>40815</v>
      </c>
      <c r="H104" s="12"/>
      <c r="I104" s="12" t="s">
        <v>482</v>
      </c>
      <c r="J104" s="18"/>
      <c r="K104" s="12"/>
      <c r="L104" s="12"/>
      <c r="M104" s="11">
        <v>84</v>
      </c>
      <c r="N104" s="11">
        <v>230</v>
      </c>
      <c r="O104" s="11">
        <f t="shared" si="56"/>
        <v>19.32</v>
      </c>
      <c r="P104" s="11"/>
      <c r="Q104" s="11">
        <v>1</v>
      </c>
      <c r="R104" s="11" t="s">
        <v>417</v>
      </c>
      <c r="S104" s="11" t="s">
        <v>445</v>
      </c>
      <c r="T104" s="15">
        <v>20615</v>
      </c>
      <c r="U104" s="15">
        <v>24121</v>
      </c>
      <c r="V104" s="15">
        <v>23150</v>
      </c>
      <c r="W104" s="16">
        <v>21684</v>
      </c>
      <c r="X104" s="16">
        <v>21353.86</v>
      </c>
      <c r="Y104" s="16">
        <v>20820.7</v>
      </c>
      <c r="Z104" s="16">
        <v>12553.95</v>
      </c>
      <c r="AA104" s="16">
        <f t="shared" si="94"/>
        <v>8266.75</v>
      </c>
      <c r="AB104" s="9">
        <f t="shared" si="95"/>
        <v>0.39704476794728322</v>
      </c>
      <c r="AC104" s="16">
        <f t="shared" si="91"/>
        <v>21252</v>
      </c>
    </row>
    <row r="105" spans="1:29" ht="24" customHeight="1" x14ac:dyDescent="0.25">
      <c r="A105" s="10" t="s">
        <v>320</v>
      </c>
      <c r="B105" s="11" t="s">
        <v>44</v>
      </c>
      <c r="C105" s="12" t="s">
        <v>327</v>
      </c>
      <c r="D105" s="12" t="s">
        <v>523</v>
      </c>
      <c r="E105" s="13" t="s">
        <v>390</v>
      </c>
      <c r="F105" s="8">
        <f t="shared" si="55"/>
        <v>19320</v>
      </c>
      <c r="G105" s="14">
        <v>40815</v>
      </c>
      <c r="H105" s="12"/>
      <c r="I105" s="12" t="s">
        <v>482</v>
      </c>
      <c r="J105" s="18"/>
      <c r="K105" s="12"/>
      <c r="L105" s="12"/>
      <c r="M105" s="11">
        <v>84</v>
      </c>
      <c r="N105" s="11">
        <v>230</v>
      </c>
      <c r="O105" s="11">
        <f t="shared" si="56"/>
        <v>19.32</v>
      </c>
      <c r="P105" s="11"/>
      <c r="Q105" s="11">
        <v>1</v>
      </c>
      <c r="R105" s="11" t="s">
        <v>417</v>
      </c>
      <c r="S105" s="11" t="s">
        <v>445</v>
      </c>
      <c r="T105" s="15">
        <v>22653</v>
      </c>
      <c r="U105" s="15">
        <v>23902</v>
      </c>
      <c r="V105" s="15">
        <v>23354</v>
      </c>
      <c r="W105" s="16">
        <v>24546</v>
      </c>
      <c r="X105" s="16">
        <v>17322.509999999998</v>
      </c>
      <c r="Y105" s="16">
        <v>23249.919999999998</v>
      </c>
      <c r="Z105" s="16">
        <v>13840.84</v>
      </c>
      <c r="AA105" s="16">
        <f t="shared" si="94"/>
        <v>9409.0799999999981</v>
      </c>
      <c r="AB105" s="9">
        <f t="shared" si="95"/>
        <v>0.40469300539528735</v>
      </c>
      <c r="AC105" s="16">
        <f t="shared" si="91"/>
        <v>21252</v>
      </c>
    </row>
    <row r="106" spans="1:29" ht="24" customHeight="1" x14ac:dyDescent="0.25">
      <c r="A106" s="10" t="s">
        <v>320</v>
      </c>
      <c r="B106" s="11" t="s">
        <v>44</v>
      </c>
      <c r="C106" s="12" t="s">
        <v>328</v>
      </c>
      <c r="D106" s="12" t="s">
        <v>523</v>
      </c>
      <c r="E106" s="13" t="s">
        <v>390</v>
      </c>
      <c r="F106" s="8">
        <f t="shared" si="55"/>
        <v>19320</v>
      </c>
      <c r="G106" s="14">
        <v>40812</v>
      </c>
      <c r="H106" s="12"/>
      <c r="I106" s="12" t="s">
        <v>482</v>
      </c>
      <c r="J106" s="18"/>
      <c r="K106" s="12"/>
      <c r="L106" s="12"/>
      <c r="M106" s="11">
        <v>84</v>
      </c>
      <c r="N106" s="11">
        <v>230</v>
      </c>
      <c r="O106" s="11">
        <f t="shared" si="56"/>
        <v>19.32</v>
      </c>
      <c r="P106" s="11"/>
      <c r="Q106" s="11">
        <v>1</v>
      </c>
      <c r="R106" s="11" t="s">
        <v>417</v>
      </c>
      <c r="S106" s="11" t="s">
        <v>445</v>
      </c>
      <c r="T106" s="15">
        <v>25223</v>
      </c>
      <c r="U106" s="15">
        <v>24121</v>
      </c>
      <c r="V106" s="15">
        <v>23107</v>
      </c>
      <c r="W106" s="16">
        <v>24090</v>
      </c>
      <c r="X106" s="16">
        <v>23124.66</v>
      </c>
      <c r="Y106" s="16">
        <v>22489.02</v>
      </c>
      <c r="Z106" s="16">
        <v>13317.986000000001</v>
      </c>
      <c r="AA106" s="16">
        <f t="shared" si="94"/>
        <v>9171.0339999999997</v>
      </c>
      <c r="AB106" s="9">
        <f t="shared" si="95"/>
        <v>0.40780051776377979</v>
      </c>
      <c r="AC106" s="16">
        <f t="shared" si="91"/>
        <v>21252</v>
      </c>
    </row>
    <row r="107" spans="1:29" ht="24" customHeight="1" x14ac:dyDescent="0.25">
      <c r="A107" s="10" t="s">
        <v>320</v>
      </c>
      <c r="B107" s="11" t="s">
        <v>44</v>
      </c>
      <c r="C107" s="12" t="s">
        <v>329</v>
      </c>
      <c r="D107" s="12" t="s">
        <v>523</v>
      </c>
      <c r="E107" s="13" t="s">
        <v>390</v>
      </c>
      <c r="F107" s="8">
        <f t="shared" si="55"/>
        <v>19320</v>
      </c>
      <c r="G107" s="14">
        <v>40814</v>
      </c>
      <c r="H107" s="12"/>
      <c r="I107" s="12" t="s">
        <v>482</v>
      </c>
      <c r="J107" s="18"/>
      <c r="K107" s="12"/>
      <c r="L107" s="12"/>
      <c r="M107" s="11">
        <v>84</v>
      </c>
      <c r="N107" s="11">
        <v>230</v>
      </c>
      <c r="O107" s="11">
        <f t="shared" si="56"/>
        <v>19.32</v>
      </c>
      <c r="P107" s="11"/>
      <c r="Q107" s="11">
        <v>1</v>
      </c>
      <c r="R107" s="11" t="s">
        <v>417</v>
      </c>
      <c r="S107" s="11" t="s">
        <v>445</v>
      </c>
      <c r="T107" s="15">
        <v>21994</v>
      </c>
      <c r="U107" s="15">
        <v>21351</v>
      </c>
      <c r="V107" s="15">
        <v>20268</v>
      </c>
      <c r="W107" s="16">
        <v>21051</v>
      </c>
      <c r="X107" s="16">
        <v>20801.09</v>
      </c>
      <c r="Y107" s="16">
        <v>20582.57</v>
      </c>
      <c r="Z107" s="16">
        <v>15800.376</v>
      </c>
      <c r="AA107" s="16">
        <f t="shared" si="94"/>
        <v>4782.1939999999995</v>
      </c>
      <c r="AB107" s="9">
        <f t="shared" si="95"/>
        <v>0.23234192814599924</v>
      </c>
      <c r="AC107" s="16">
        <f t="shared" si="91"/>
        <v>21252</v>
      </c>
    </row>
    <row r="108" spans="1:29" ht="24" customHeight="1" x14ac:dyDescent="0.25">
      <c r="A108" s="10" t="s">
        <v>320</v>
      </c>
      <c r="B108" s="11" t="s">
        <v>44</v>
      </c>
      <c r="C108" s="12" t="s">
        <v>330</v>
      </c>
      <c r="D108" s="12" t="s">
        <v>523</v>
      </c>
      <c r="E108" s="13" t="s">
        <v>390</v>
      </c>
      <c r="F108" s="8">
        <f t="shared" si="55"/>
        <v>19320</v>
      </c>
      <c r="G108" s="14">
        <v>40812</v>
      </c>
      <c r="H108" s="12"/>
      <c r="I108" s="12" t="s">
        <v>482</v>
      </c>
      <c r="J108" s="18"/>
      <c r="K108" s="12"/>
      <c r="L108" s="12"/>
      <c r="M108" s="11">
        <v>84</v>
      </c>
      <c r="N108" s="11">
        <v>230</v>
      </c>
      <c r="O108" s="11">
        <f t="shared" si="56"/>
        <v>19.32</v>
      </c>
      <c r="P108" s="11"/>
      <c r="Q108" s="11">
        <v>1</v>
      </c>
      <c r="R108" s="11" t="s">
        <v>417</v>
      </c>
      <c r="S108" s="11" t="s">
        <v>445</v>
      </c>
      <c r="T108" s="15">
        <v>21543</v>
      </c>
      <c r="U108" s="15">
        <v>20805</v>
      </c>
      <c r="V108" s="15">
        <v>20156</v>
      </c>
      <c r="W108" s="16">
        <v>21139</v>
      </c>
      <c r="X108" s="16">
        <v>19651.91</v>
      </c>
      <c r="Y108" s="16">
        <v>19453.12</v>
      </c>
      <c r="Z108" s="16">
        <v>6491.8860000000004</v>
      </c>
      <c r="AA108" s="16">
        <f t="shared" si="94"/>
        <v>12961.233999999999</v>
      </c>
      <c r="AB108" s="9">
        <f t="shared" si="95"/>
        <v>0.6662804732608445</v>
      </c>
      <c r="AC108" s="16">
        <f t="shared" si="91"/>
        <v>21252</v>
      </c>
    </row>
    <row r="109" spans="1:29" ht="24" customHeight="1" x14ac:dyDescent="0.25">
      <c r="A109" s="10" t="s">
        <v>58</v>
      </c>
      <c r="B109" s="11" t="s">
        <v>53</v>
      </c>
      <c r="C109" s="12" t="s">
        <v>59</v>
      </c>
      <c r="D109" s="12" t="s">
        <v>523</v>
      </c>
      <c r="E109" s="13" t="s">
        <v>390</v>
      </c>
      <c r="F109" s="8">
        <f t="shared" si="55"/>
        <v>19320</v>
      </c>
      <c r="G109" s="14">
        <v>40786</v>
      </c>
      <c r="H109" s="17"/>
      <c r="I109" s="12" t="s">
        <v>482</v>
      </c>
      <c r="J109" s="14">
        <v>48091</v>
      </c>
      <c r="K109" s="12">
        <v>0.33900000000000002</v>
      </c>
      <c r="L109" s="12" t="s">
        <v>491</v>
      </c>
      <c r="M109" s="11">
        <v>84</v>
      </c>
      <c r="N109" s="11">
        <v>230</v>
      </c>
      <c r="O109" s="11">
        <f t="shared" si="56"/>
        <v>19.32</v>
      </c>
      <c r="P109" s="11" t="s">
        <v>527</v>
      </c>
      <c r="Q109" s="11">
        <v>1</v>
      </c>
      <c r="R109" s="11" t="s">
        <v>417</v>
      </c>
      <c r="S109" s="11" t="s">
        <v>445</v>
      </c>
      <c r="T109" s="15">
        <v>22714</v>
      </c>
      <c r="U109" s="15">
        <v>22108</v>
      </c>
      <c r="V109" s="15">
        <v>21416</v>
      </c>
      <c r="W109" s="16">
        <v>21969</v>
      </c>
      <c r="X109" s="16">
        <v>18530.009999999998</v>
      </c>
      <c r="Y109" s="16">
        <v>18924.939999999999</v>
      </c>
      <c r="Z109" s="16">
        <v>5336.4129999999996</v>
      </c>
      <c r="AA109" s="16">
        <f t="shared" ref="AA109" si="96">Y109-Z109</f>
        <v>13588.526999999998</v>
      </c>
      <c r="AB109" s="9">
        <f t="shared" ref="AB109" si="97">AA109/Y109</f>
        <v>0.71802219716416538</v>
      </c>
      <c r="AC109" s="16">
        <f t="shared" ref="AC109" si="98">O109*1100</f>
        <v>21252</v>
      </c>
    </row>
    <row r="110" spans="1:29" ht="24" customHeight="1" x14ac:dyDescent="0.25">
      <c r="A110" s="10" t="s">
        <v>113</v>
      </c>
      <c r="B110" s="11" t="s">
        <v>3</v>
      </c>
      <c r="C110" s="12" t="s">
        <v>114</v>
      </c>
      <c r="D110" s="12" t="s">
        <v>523</v>
      </c>
      <c r="E110" s="13" t="s">
        <v>390</v>
      </c>
      <c r="F110" s="8">
        <f t="shared" si="55"/>
        <v>19320</v>
      </c>
      <c r="G110" s="14">
        <v>40820</v>
      </c>
      <c r="H110" s="17"/>
      <c r="I110" s="12" t="s">
        <v>482</v>
      </c>
      <c r="J110" s="14">
        <v>48125</v>
      </c>
      <c r="K110" s="12">
        <v>0.31</v>
      </c>
      <c r="L110" s="12" t="s">
        <v>491</v>
      </c>
      <c r="M110" s="11">
        <v>84</v>
      </c>
      <c r="N110" s="11">
        <v>230</v>
      </c>
      <c r="O110" s="11">
        <f t="shared" si="56"/>
        <v>19.32</v>
      </c>
      <c r="P110" s="11" t="s">
        <v>527</v>
      </c>
      <c r="Q110" s="11">
        <v>1</v>
      </c>
      <c r="R110" s="11" t="s">
        <v>417</v>
      </c>
      <c r="S110" s="11" t="s">
        <v>445</v>
      </c>
      <c r="T110" s="15">
        <v>21807</v>
      </c>
      <c r="U110" s="15">
        <v>20520</v>
      </c>
      <c r="V110" s="15">
        <v>21010</v>
      </c>
      <c r="W110" s="16">
        <v>20398</v>
      </c>
      <c r="X110" s="16">
        <v>20283.189999999999</v>
      </c>
      <c r="Y110" s="16">
        <v>19337.55</v>
      </c>
      <c r="Z110" s="16">
        <v>13986.133</v>
      </c>
      <c r="AA110" s="16">
        <f t="shared" ref="AA110:AA111" si="99">Y110-Z110</f>
        <v>5351.4169999999995</v>
      </c>
      <c r="AB110" s="9">
        <f t="shared" ref="AB110:AB111" si="100">AA110/Y110</f>
        <v>0.27673707372443768</v>
      </c>
      <c r="AC110" s="16">
        <f t="shared" ref="AC110" si="101">O110*1100</f>
        <v>21252</v>
      </c>
    </row>
    <row r="111" spans="1:29" ht="24" customHeight="1" x14ac:dyDescent="0.25">
      <c r="A111" s="10" t="s">
        <v>281</v>
      </c>
      <c r="B111" s="11" t="s">
        <v>3</v>
      </c>
      <c r="C111" s="12" t="s">
        <v>33</v>
      </c>
      <c r="D111" s="12" t="s">
        <v>523</v>
      </c>
      <c r="E111" s="13" t="s">
        <v>390</v>
      </c>
      <c r="F111" s="8">
        <f t="shared" si="55"/>
        <v>19320</v>
      </c>
      <c r="G111" s="14">
        <v>41264</v>
      </c>
      <c r="H111" s="12"/>
      <c r="I111" s="12" t="s">
        <v>482</v>
      </c>
      <c r="J111" s="18"/>
      <c r="K111" s="12"/>
      <c r="L111" s="12"/>
      <c r="M111" s="11">
        <v>84</v>
      </c>
      <c r="N111" s="11">
        <v>230</v>
      </c>
      <c r="O111" s="11">
        <f t="shared" si="56"/>
        <v>19.32</v>
      </c>
      <c r="P111" s="11"/>
      <c r="Q111" s="11">
        <v>1</v>
      </c>
      <c r="R111" s="11" t="s">
        <v>417</v>
      </c>
      <c r="S111" s="11" t="s">
        <v>445</v>
      </c>
      <c r="T111" s="15">
        <v>24467</v>
      </c>
      <c r="U111" s="15">
        <v>22507</v>
      </c>
      <c r="V111" s="15">
        <v>22424</v>
      </c>
      <c r="W111" s="16">
        <v>20136</v>
      </c>
      <c r="X111" s="16"/>
      <c r="Y111" s="16"/>
      <c r="Z111" s="16">
        <v>15977.683999999999</v>
      </c>
      <c r="AA111" s="16">
        <f t="shared" si="99"/>
        <v>-15977.683999999999</v>
      </c>
      <c r="AB111" s="9" t="e">
        <f t="shared" si="100"/>
        <v>#DIV/0!</v>
      </c>
      <c r="AC111" s="16">
        <f>O111*1100</f>
        <v>21252</v>
      </c>
    </row>
    <row r="112" spans="1:29" ht="24" customHeight="1" x14ac:dyDescent="0.25">
      <c r="A112" s="10" t="s">
        <v>281</v>
      </c>
      <c r="B112" s="11" t="s">
        <v>3</v>
      </c>
      <c r="C112" s="12" t="s">
        <v>77</v>
      </c>
      <c r="D112" s="12" t="s">
        <v>523</v>
      </c>
      <c r="E112" s="13" t="s">
        <v>390</v>
      </c>
      <c r="F112" s="8">
        <f t="shared" si="55"/>
        <v>19320</v>
      </c>
      <c r="G112" s="14">
        <v>41264</v>
      </c>
      <c r="H112" s="12"/>
      <c r="I112" s="12" t="s">
        <v>482</v>
      </c>
      <c r="J112" s="18"/>
      <c r="K112" s="12"/>
      <c r="L112" s="12"/>
      <c r="M112" s="11">
        <v>84</v>
      </c>
      <c r="N112" s="11">
        <v>230</v>
      </c>
      <c r="O112" s="11">
        <f t="shared" si="56"/>
        <v>19.32</v>
      </c>
      <c r="P112" s="11"/>
      <c r="Q112" s="11">
        <v>1</v>
      </c>
      <c r="R112" s="11" t="s">
        <v>417</v>
      </c>
      <c r="S112" s="11" t="s">
        <v>445</v>
      </c>
      <c r="T112" s="15">
        <v>21099</v>
      </c>
      <c r="U112" s="15">
        <v>19373</v>
      </c>
      <c r="V112" s="15">
        <v>19924</v>
      </c>
      <c r="W112" s="16">
        <v>19242</v>
      </c>
      <c r="X112" s="16">
        <v>19951.8</v>
      </c>
      <c r="Y112" s="16"/>
      <c r="Z112" s="16">
        <v>11423.06</v>
      </c>
      <c r="AA112" s="16">
        <f t="shared" ref="AA112:AA113" si="102">Y112-Z112</f>
        <v>-11423.06</v>
      </c>
      <c r="AB112" s="9" t="e">
        <f t="shared" ref="AB112:AB113" si="103">AA112/Y112</f>
        <v>#DIV/0!</v>
      </c>
      <c r="AC112" s="16">
        <f t="shared" ref="AC112:AC114" si="104">O112*1100</f>
        <v>21252</v>
      </c>
    </row>
    <row r="113" spans="1:29" ht="24" customHeight="1" x14ac:dyDescent="0.25">
      <c r="A113" s="10" t="s">
        <v>281</v>
      </c>
      <c r="B113" s="11" t="s">
        <v>3</v>
      </c>
      <c r="C113" s="12" t="s">
        <v>282</v>
      </c>
      <c r="D113" s="12" t="s">
        <v>523</v>
      </c>
      <c r="E113" s="13" t="s">
        <v>390</v>
      </c>
      <c r="F113" s="8">
        <f t="shared" si="55"/>
        <v>19320</v>
      </c>
      <c r="G113" s="14">
        <v>41264</v>
      </c>
      <c r="H113" s="12"/>
      <c r="I113" s="12" t="s">
        <v>482</v>
      </c>
      <c r="J113" s="18"/>
      <c r="K113" s="12"/>
      <c r="L113" s="12"/>
      <c r="M113" s="11">
        <v>84</v>
      </c>
      <c r="N113" s="11">
        <v>230</v>
      </c>
      <c r="O113" s="11">
        <f t="shared" si="56"/>
        <v>19.32</v>
      </c>
      <c r="P113" s="11"/>
      <c r="Q113" s="11">
        <v>1</v>
      </c>
      <c r="R113" s="11" t="s">
        <v>417</v>
      </c>
      <c r="S113" s="11" t="s">
        <v>445</v>
      </c>
      <c r="T113" s="15">
        <v>20829</v>
      </c>
      <c r="U113" s="15">
        <v>20844</v>
      </c>
      <c r="V113" s="15">
        <v>20877</v>
      </c>
      <c r="W113" s="16">
        <v>20855</v>
      </c>
      <c r="X113" s="16">
        <v>21102.48</v>
      </c>
      <c r="Y113" s="16">
        <v>19848.919999999998</v>
      </c>
      <c r="Z113" s="16">
        <v>16020.645</v>
      </c>
      <c r="AA113" s="16">
        <f t="shared" si="102"/>
        <v>3828.2749999999978</v>
      </c>
      <c r="AB113" s="9">
        <f t="shared" si="103"/>
        <v>0.19287069523178077</v>
      </c>
      <c r="AC113" s="16">
        <f t="shared" si="104"/>
        <v>21252</v>
      </c>
    </row>
    <row r="114" spans="1:29" ht="24" customHeight="1" x14ac:dyDescent="0.25">
      <c r="A114" s="10" t="s">
        <v>72</v>
      </c>
      <c r="B114" s="11" t="s">
        <v>3</v>
      </c>
      <c r="C114" s="12" t="s">
        <v>74</v>
      </c>
      <c r="D114" s="12" t="s">
        <v>523</v>
      </c>
      <c r="E114" s="13" t="s">
        <v>397</v>
      </c>
      <c r="F114" s="8">
        <f t="shared" si="55"/>
        <v>19680</v>
      </c>
      <c r="G114" s="14">
        <v>40710</v>
      </c>
      <c r="H114" s="17"/>
      <c r="I114" s="12" t="s">
        <v>482</v>
      </c>
      <c r="J114" s="14">
        <v>48015</v>
      </c>
      <c r="K114" s="12">
        <v>0.35599999999999998</v>
      </c>
      <c r="L114" s="12" t="s">
        <v>518</v>
      </c>
      <c r="M114" s="11">
        <v>82</v>
      </c>
      <c r="N114" s="11">
        <v>240</v>
      </c>
      <c r="O114" s="11">
        <f t="shared" si="56"/>
        <v>19.68</v>
      </c>
      <c r="P114" s="11" t="s">
        <v>528</v>
      </c>
      <c r="Q114" s="11">
        <v>2</v>
      </c>
      <c r="R114" s="11" t="s">
        <v>421</v>
      </c>
      <c r="S114" s="11" t="s">
        <v>446</v>
      </c>
      <c r="T114" s="15">
        <v>24533</v>
      </c>
      <c r="U114" s="15">
        <v>22688</v>
      </c>
      <c r="V114" s="15">
        <v>23212</v>
      </c>
      <c r="W114" s="16">
        <v>23562</v>
      </c>
      <c r="X114" s="16">
        <v>23586.02</v>
      </c>
      <c r="Y114" s="16">
        <v>22485.22</v>
      </c>
      <c r="Z114" s="16"/>
      <c r="AA114" s="16"/>
      <c r="AB114" s="16"/>
      <c r="AC114" s="16">
        <f t="shared" si="104"/>
        <v>21648</v>
      </c>
    </row>
    <row r="115" spans="1:29" ht="24" customHeight="1" x14ac:dyDescent="0.25">
      <c r="A115" s="10" t="s">
        <v>135</v>
      </c>
      <c r="B115" s="11" t="s">
        <v>32</v>
      </c>
      <c r="C115" s="12" t="s">
        <v>136</v>
      </c>
      <c r="D115" s="12" t="s">
        <v>525</v>
      </c>
      <c r="E115" s="13" t="s">
        <v>395</v>
      </c>
      <c r="F115" s="8">
        <f t="shared" si="55"/>
        <v>19780</v>
      </c>
      <c r="G115" s="14">
        <v>40659</v>
      </c>
      <c r="H115" s="12"/>
      <c r="I115" s="12"/>
      <c r="J115" s="18"/>
      <c r="K115" s="12"/>
      <c r="L115" s="12"/>
      <c r="M115" s="11">
        <v>86</v>
      </c>
      <c r="N115" s="11">
        <v>230</v>
      </c>
      <c r="O115" s="11">
        <f t="shared" si="56"/>
        <v>19.78</v>
      </c>
      <c r="P115" s="11"/>
      <c r="Q115" s="11">
        <v>2</v>
      </c>
      <c r="R115" s="11" t="s">
        <v>421</v>
      </c>
      <c r="S115" s="11" t="s">
        <v>444</v>
      </c>
      <c r="T115" s="15">
        <v>18232</v>
      </c>
      <c r="U115" s="15">
        <v>18044</v>
      </c>
      <c r="V115" s="15">
        <v>19131</v>
      </c>
      <c r="W115" s="16">
        <v>18576</v>
      </c>
      <c r="X115" s="16"/>
      <c r="Y115" s="16"/>
      <c r="Z115" s="16"/>
      <c r="AA115" s="16"/>
      <c r="AB115" s="16"/>
      <c r="AC115" s="16">
        <f>O115*1166</f>
        <v>23063.48</v>
      </c>
    </row>
    <row r="116" spans="1:29" ht="24" customHeight="1" x14ac:dyDescent="0.25">
      <c r="A116" s="10" t="s">
        <v>308</v>
      </c>
      <c r="B116" s="11" t="s">
        <v>32</v>
      </c>
      <c r="C116" s="12" t="s">
        <v>309</v>
      </c>
      <c r="D116" s="12" t="s">
        <v>525</v>
      </c>
      <c r="E116" s="13" t="s">
        <v>395</v>
      </c>
      <c r="F116" s="8">
        <f t="shared" si="55"/>
        <v>19780</v>
      </c>
      <c r="G116" s="14">
        <v>40644</v>
      </c>
      <c r="H116" s="17"/>
      <c r="I116" s="12" t="s">
        <v>480</v>
      </c>
      <c r="J116" s="14">
        <v>47949</v>
      </c>
      <c r="K116" s="12">
        <v>0.442</v>
      </c>
      <c r="L116" s="12" t="s">
        <v>493</v>
      </c>
      <c r="M116" s="11">
        <v>86</v>
      </c>
      <c r="N116" s="11">
        <v>230</v>
      </c>
      <c r="O116" s="11">
        <f t="shared" si="56"/>
        <v>19.78</v>
      </c>
      <c r="P116" s="11" t="s">
        <v>529</v>
      </c>
      <c r="Q116" s="11">
        <v>2</v>
      </c>
      <c r="R116" s="11" t="s">
        <v>421</v>
      </c>
      <c r="S116" s="11" t="s">
        <v>444</v>
      </c>
      <c r="T116" s="15">
        <v>27953</v>
      </c>
      <c r="U116" s="15">
        <v>25855</v>
      </c>
      <c r="V116" s="15">
        <v>26415</v>
      </c>
      <c r="W116" s="16">
        <v>26279</v>
      </c>
      <c r="X116" s="16">
        <v>25647.43</v>
      </c>
      <c r="Y116" s="16">
        <v>25257.32</v>
      </c>
      <c r="Z116" s="16">
        <v>14308.404</v>
      </c>
      <c r="AA116" s="16">
        <f t="shared" ref="AA116" si="105">Y116-Z116</f>
        <v>10948.915999999999</v>
      </c>
      <c r="AB116" s="9">
        <f t="shared" ref="AB116" si="106">AA116/Y116</f>
        <v>0.43349476508196433</v>
      </c>
      <c r="AC116" s="16">
        <f>O116*1166</f>
        <v>23063.48</v>
      </c>
    </row>
    <row r="117" spans="1:29" ht="24" customHeight="1" x14ac:dyDescent="0.25">
      <c r="A117" s="10" t="s">
        <v>101</v>
      </c>
      <c r="B117" s="11" t="s">
        <v>102</v>
      </c>
      <c r="C117" s="12" t="s">
        <v>103</v>
      </c>
      <c r="D117" s="12" t="s">
        <v>577</v>
      </c>
      <c r="E117" s="13" t="s">
        <v>395</v>
      </c>
      <c r="F117" s="8">
        <f t="shared" si="55"/>
        <v>19780</v>
      </c>
      <c r="G117" s="14">
        <v>40606</v>
      </c>
      <c r="H117" s="17"/>
      <c r="I117" s="12" t="s">
        <v>481</v>
      </c>
      <c r="J117" s="14">
        <v>47911</v>
      </c>
      <c r="K117" s="12">
        <v>0.377</v>
      </c>
      <c r="L117" s="12" t="s">
        <v>493</v>
      </c>
      <c r="M117" s="11">
        <v>86</v>
      </c>
      <c r="N117" s="11">
        <v>230</v>
      </c>
      <c r="O117" s="11">
        <f t="shared" si="56"/>
        <v>19.78</v>
      </c>
      <c r="P117" s="11" t="s">
        <v>516</v>
      </c>
      <c r="Q117" s="11">
        <v>2</v>
      </c>
      <c r="R117" s="11" t="s">
        <v>421</v>
      </c>
      <c r="S117" s="11" t="s">
        <v>444</v>
      </c>
      <c r="T117" s="15">
        <v>20797</v>
      </c>
      <c r="U117" s="15">
        <v>18480</v>
      </c>
      <c r="V117" s="15">
        <v>19472</v>
      </c>
      <c r="W117" s="16">
        <v>16475</v>
      </c>
      <c r="X117" s="16">
        <v>18630.490000000002</v>
      </c>
      <c r="Y117" s="16">
        <v>22017.01</v>
      </c>
      <c r="Z117" s="16">
        <v>14626.493</v>
      </c>
      <c r="AA117" s="16">
        <f t="shared" ref="AA117" si="107">Y117-Z117</f>
        <v>7390.516999999998</v>
      </c>
      <c r="AB117" s="9">
        <f t="shared" ref="AB117" si="108">AA117/Y117</f>
        <v>0.33567305460641561</v>
      </c>
      <c r="AC117" s="16">
        <f>O117*1170</f>
        <v>23142.600000000002</v>
      </c>
    </row>
    <row r="118" spans="1:29" ht="24" customHeight="1" x14ac:dyDescent="0.25">
      <c r="A118" s="10" t="s">
        <v>151</v>
      </c>
      <c r="B118" s="11" t="s">
        <v>152</v>
      </c>
      <c r="C118" s="12" t="s">
        <v>153</v>
      </c>
      <c r="D118" s="12" t="s">
        <v>525</v>
      </c>
      <c r="E118" s="13" t="s">
        <v>395</v>
      </c>
      <c r="F118" s="8">
        <f t="shared" si="55"/>
        <v>19780</v>
      </c>
      <c r="G118" s="14">
        <v>40598</v>
      </c>
      <c r="H118" s="12"/>
      <c r="I118" s="12" t="s">
        <v>480</v>
      </c>
      <c r="J118" s="18"/>
      <c r="K118" s="12"/>
      <c r="L118" s="12"/>
      <c r="M118" s="11">
        <v>86</v>
      </c>
      <c r="N118" s="11">
        <v>230</v>
      </c>
      <c r="O118" s="11">
        <f t="shared" si="56"/>
        <v>19.78</v>
      </c>
      <c r="P118" s="11"/>
      <c r="Q118" s="11">
        <v>2</v>
      </c>
      <c r="R118" s="11" t="s">
        <v>421</v>
      </c>
      <c r="S118" s="11" t="s">
        <v>444</v>
      </c>
      <c r="T118" s="15">
        <v>23437</v>
      </c>
      <c r="U118" s="15">
        <v>21505</v>
      </c>
      <c r="V118" s="15">
        <v>22614</v>
      </c>
      <c r="W118" s="16">
        <v>21510</v>
      </c>
      <c r="X118" s="16">
        <v>22318.1</v>
      </c>
      <c r="Y118" s="16">
        <v>22656.46</v>
      </c>
      <c r="Z118" s="16">
        <v>10648.127</v>
      </c>
      <c r="AA118" s="16">
        <f t="shared" ref="AA118" si="109">Y118-Z118</f>
        <v>12008.332999999999</v>
      </c>
      <c r="AB118" s="9">
        <f t="shared" ref="AB118" si="110">AA118/Y118</f>
        <v>0.53001806107397176</v>
      </c>
      <c r="AC118" s="16">
        <f>O118*1166</f>
        <v>23063.48</v>
      </c>
    </row>
    <row r="119" spans="1:29" ht="24" customHeight="1" x14ac:dyDescent="0.25">
      <c r="A119" s="10" t="s">
        <v>238</v>
      </c>
      <c r="B119" s="11" t="s">
        <v>239</v>
      </c>
      <c r="C119" s="12" t="s">
        <v>97</v>
      </c>
      <c r="D119" s="12" t="s">
        <v>530</v>
      </c>
      <c r="E119" s="13" t="s">
        <v>395</v>
      </c>
      <c r="F119" s="8">
        <f t="shared" si="55"/>
        <v>19780</v>
      </c>
      <c r="G119" s="14">
        <v>40715</v>
      </c>
      <c r="H119" s="17"/>
      <c r="I119" s="12" t="s">
        <v>482</v>
      </c>
      <c r="J119" s="14">
        <v>48020</v>
      </c>
      <c r="K119" s="12">
        <v>0.374</v>
      </c>
      <c r="L119" s="12" t="s">
        <v>515</v>
      </c>
      <c r="M119" s="11">
        <v>86</v>
      </c>
      <c r="N119" s="11">
        <v>230</v>
      </c>
      <c r="O119" s="11">
        <f t="shared" si="56"/>
        <v>19.78</v>
      </c>
      <c r="P119" s="11" t="s">
        <v>516</v>
      </c>
      <c r="Q119" s="11">
        <v>1</v>
      </c>
      <c r="R119" s="11" t="s">
        <v>417</v>
      </c>
      <c r="S119" s="11" t="s">
        <v>444</v>
      </c>
      <c r="T119" s="15">
        <v>25091</v>
      </c>
      <c r="U119" s="15">
        <v>22593</v>
      </c>
      <c r="V119" s="15">
        <v>24248</v>
      </c>
      <c r="W119" s="16">
        <v>22849</v>
      </c>
      <c r="X119" s="16">
        <v>24491.98</v>
      </c>
      <c r="Y119" s="16">
        <v>19712.509999999998</v>
      </c>
      <c r="Z119" s="16"/>
      <c r="AA119" s="16"/>
      <c r="AB119" s="16"/>
      <c r="AC119" s="16">
        <f>O119*1300</f>
        <v>25714</v>
      </c>
    </row>
    <row r="120" spans="1:29" ht="24" customHeight="1" x14ac:dyDescent="0.25">
      <c r="A120" s="10" t="s">
        <v>310</v>
      </c>
      <c r="B120" s="11" t="s">
        <v>64</v>
      </c>
      <c r="C120" s="12" t="s">
        <v>311</v>
      </c>
      <c r="D120" s="12" t="s">
        <v>555</v>
      </c>
      <c r="E120" s="13" t="s">
        <v>395</v>
      </c>
      <c r="F120" s="8">
        <f t="shared" si="55"/>
        <v>19780</v>
      </c>
      <c r="G120" s="14">
        <v>40836</v>
      </c>
      <c r="H120" s="17"/>
      <c r="I120" s="12" t="s">
        <v>482</v>
      </c>
      <c r="J120" s="14">
        <v>48141</v>
      </c>
      <c r="K120" s="12">
        <v>0.31</v>
      </c>
      <c r="L120" s="12" t="s">
        <v>515</v>
      </c>
      <c r="M120" s="11">
        <v>86</v>
      </c>
      <c r="N120" s="11">
        <v>230</v>
      </c>
      <c r="O120" s="11">
        <f t="shared" si="56"/>
        <v>19.78</v>
      </c>
      <c r="P120" s="11" t="s">
        <v>564</v>
      </c>
      <c r="Q120" s="11">
        <v>1</v>
      </c>
      <c r="R120" s="11" t="s">
        <v>417</v>
      </c>
      <c r="S120" s="11" t="s">
        <v>444</v>
      </c>
      <c r="T120" s="15">
        <v>28865</v>
      </c>
      <c r="U120" s="15">
        <v>27597</v>
      </c>
      <c r="V120" s="15">
        <v>29418</v>
      </c>
      <c r="W120" s="16">
        <v>29517</v>
      </c>
      <c r="X120" s="16"/>
      <c r="Y120" s="16">
        <v>30589</v>
      </c>
      <c r="Z120" s="16">
        <v>18108.732</v>
      </c>
      <c r="AA120" s="16">
        <f t="shared" ref="AA120:AA121" si="111">Y120-Z120</f>
        <v>12480.268</v>
      </c>
      <c r="AB120" s="9">
        <f t="shared" ref="AB120:AB121" si="112">AA120/Y120</f>
        <v>0.40799856157442216</v>
      </c>
      <c r="AC120" s="16">
        <f>O120*1140</f>
        <v>22549.200000000001</v>
      </c>
    </row>
    <row r="121" spans="1:29" ht="24" customHeight="1" x14ac:dyDescent="0.25">
      <c r="A121" s="10" t="s">
        <v>119</v>
      </c>
      <c r="B121" s="11" t="s">
        <v>35</v>
      </c>
      <c r="C121" s="12" t="s">
        <v>120</v>
      </c>
      <c r="D121" s="12" t="s">
        <v>525</v>
      </c>
      <c r="E121" s="13" t="s">
        <v>395</v>
      </c>
      <c r="F121" s="8">
        <f t="shared" si="55"/>
        <v>19780</v>
      </c>
      <c r="G121" s="14">
        <v>40605</v>
      </c>
      <c r="H121" s="12"/>
      <c r="I121" s="12" t="s">
        <v>480</v>
      </c>
      <c r="J121" s="18"/>
      <c r="K121" s="12"/>
      <c r="L121" s="12"/>
      <c r="M121" s="11">
        <v>86</v>
      </c>
      <c r="N121" s="11">
        <v>230</v>
      </c>
      <c r="O121" s="11">
        <f t="shared" si="56"/>
        <v>19.78</v>
      </c>
      <c r="P121" s="11"/>
      <c r="Q121" s="11">
        <v>2</v>
      </c>
      <c r="R121" s="11" t="s">
        <v>421</v>
      </c>
      <c r="S121" s="11" t="s">
        <v>444</v>
      </c>
      <c r="T121" s="15">
        <v>15954</v>
      </c>
      <c r="U121" s="15">
        <v>13513</v>
      </c>
      <c r="V121" s="15">
        <v>12166</v>
      </c>
      <c r="W121" s="16">
        <v>15518</v>
      </c>
      <c r="X121" s="16">
        <v>20037.37</v>
      </c>
      <c r="Y121" s="16">
        <v>19979.37</v>
      </c>
      <c r="Z121" s="16">
        <v>11183.659</v>
      </c>
      <c r="AA121" s="16">
        <f t="shared" si="111"/>
        <v>8795.7109999999993</v>
      </c>
      <c r="AB121" s="9">
        <f t="shared" si="112"/>
        <v>0.4402396572064084</v>
      </c>
      <c r="AC121" s="16">
        <f t="shared" ref="AC121:AC127" si="113">O121*1166</f>
        <v>23063.48</v>
      </c>
    </row>
    <row r="122" spans="1:29" ht="24" customHeight="1" x14ac:dyDescent="0.25">
      <c r="A122" s="10" t="s">
        <v>181</v>
      </c>
      <c r="B122" s="11" t="s">
        <v>35</v>
      </c>
      <c r="C122" s="12" t="s">
        <v>183</v>
      </c>
      <c r="D122" s="12" t="s">
        <v>525</v>
      </c>
      <c r="E122" s="13" t="s">
        <v>395</v>
      </c>
      <c r="F122" s="8">
        <f t="shared" si="55"/>
        <v>19780</v>
      </c>
      <c r="G122" s="14">
        <v>40605</v>
      </c>
      <c r="H122" s="17"/>
      <c r="I122" s="12" t="s">
        <v>480</v>
      </c>
      <c r="J122" s="14"/>
      <c r="K122" s="12"/>
      <c r="L122" s="12"/>
      <c r="M122" s="11">
        <v>86</v>
      </c>
      <c r="N122" s="11">
        <v>230</v>
      </c>
      <c r="O122" s="11">
        <f t="shared" si="56"/>
        <v>19.78</v>
      </c>
      <c r="P122" s="11"/>
      <c r="Q122" s="11">
        <v>2</v>
      </c>
      <c r="R122" s="11" t="s">
        <v>421</v>
      </c>
      <c r="S122" s="11" t="s">
        <v>444</v>
      </c>
      <c r="T122" s="15">
        <v>22491</v>
      </c>
      <c r="U122" s="15">
        <v>17379</v>
      </c>
      <c r="V122" s="15">
        <v>17765</v>
      </c>
      <c r="W122" s="16">
        <v>17153</v>
      </c>
      <c r="X122" s="16">
        <v>22684.75</v>
      </c>
      <c r="Y122" s="16">
        <v>20488.03</v>
      </c>
      <c r="Z122" s="16">
        <v>7971.65</v>
      </c>
      <c r="AA122" s="16">
        <f t="shared" ref="AA122" si="114">Y122-Z122</f>
        <v>12516.38</v>
      </c>
      <c r="AB122" s="9">
        <f t="shared" ref="AB122" si="115">AA122/Y122</f>
        <v>0.61091183486162404</v>
      </c>
      <c r="AC122" s="16">
        <f t="shared" si="113"/>
        <v>23063.48</v>
      </c>
    </row>
    <row r="123" spans="1:29" ht="24" customHeight="1" x14ac:dyDescent="0.25">
      <c r="A123" s="10" t="s">
        <v>265</v>
      </c>
      <c r="B123" s="11" t="s">
        <v>35</v>
      </c>
      <c r="C123" s="12" t="s">
        <v>266</v>
      </c>
      <c r="D123" s="12" t="s">
        <v>525</v>
      </c>
      <c r="E123" s="13" t="s">
        <v>395</v>
      </c>
      <c r="F123" s="8">
        <f t="shared" si="55"/>
        <v>19780</v>
      </c>
      <c r="G123" s="14">
        <v>40611</v>
      </c>
      <c r="H123" s="12"/>
      <c r="I123" s="12"/>
      <c r="J123" s="18"/>
      <c r="K123" s="12"/>
      <c r="L123" s="12"/>
      <c r="M123" s="11">
        <v>86</v>
      </c>
      <c r="N123" s="11">
        <v>230</v>
      </c>
      <c r="O123" s="11">
        <f t="shared" si="56"/>
        <v>19.78</v>
      </c>
      <c r="P123" s="11"/>
      <c r="Q123" s="11">
        <v>2</v>
      </c>
      <c r="R123" s="11" t="s">
        <v>421</v>
      </c>
      <c r="S123" s="11" t="s">
        <v>444</v>
      </c>
      <c r="T123" s="15">
        <v>21046</v>
      </c>
      <c r="U123" s="15">
        <v>7366</v>
      </c>
      <c r="V123" s="15">
        <v>3393</v>
      </c>
      <c r="W123" s="16">
        <v>22936</v>
      </c>
      <c r="X123" s="16"/>
      <c r="Y123" s="16"/>
      <c r="Z123" s="16"/>
      <c r="AA123" s="16"/>
      <c r="AB123" s="16"/>
      <c r="AC123" s="16">
        <f t="shared" si="113"/>
        <v>23063.48</v>
      </c>
    </row>
    <row r="124" spans="1:29" ht="24" customHeight="1" x14ac:dyDescent="0.25">
      <c r="A124" s="10" t="s">
        <v>90</v>
      </c>
      <c r="B124" s="11" t="s">
        <v>14</v>
      </c>
      <c r="C124" s="12" t="s">
        <v>91</v>
      </c>
      <c r="D124" s="12" t="s">
        <v>525</v>
      </c>
      <c r="E124" s="13" t="s">
        <v>395</v>
      </c>
      <c r="F124" s="8">
        <f t="shared" si="55"/>
        <v>19780</v>
      </c>
      <c r="G124" s="14">
        <v>40649</v>
      </c>
      <c r="H124" s="17"/>
      <c r="I124" s="12" t="s">
        <v>480</v>
      </c>
      <c r="J124" s="14">
        <v>47954</v>
      </c>
      <c r="K124" s="12">
        <v>0.442</v>
      </c>
      <c r="L124" s="12" t="s">
        <v>493</v>
      </c>
      <c r="M124" s="11">
        <v>86</v>
      </c>
      <c r="N124" s="11">
        <v>230</v>
      </c>
      <c r="O124" s="11">
        <f t="shared" si="56"/>
        <v>19.78</v>
      </c>
      <c r="P124" s="11" t="s">
        <v>528</v>
      </c>
      <c r="Q124" s="11">
        <v>2</v>
      </c>
      <c r="R124" s="11" t="s">
        <v>421</v>
      </c>
      <c r="S124" s="11" t="s">
        <v>444</v>
      </c>
      <c r="T124" s="15">
        <v>17049</v>
      </c>
      <c r="U124" s="15">
        <v>16167</v>
      </c>
      <c r="V124" s="15">
        <v>15637</v>
      </c>
      <c r="W124" s="16">
        <v>18553</v>
      </c>
      <c r="X124" s="16">
        <v>20543.48</v>
      </c>
      <c r="Y124" s="16">
        <v>20922.37</v>
      </c>
      <c r="Z124" s="16">
        <v>7363.5929999999998</v>
      </c>
      <c r="AA124" s="16">
        <f t="shared" ref="AA124" si="116">Y124-Z124</f>
        <v>13558.776999999998</v>
      </c>
      <c r="AB124" s="9">
        <f t="shared" ref="AB124:AB125" si="117">AA124/Y124</f>
        <v>0.64805167865781932</v>
      </c>
      <c r="AC124" s="16">
        <f t="shared" si="113"/>
        <v>23063.48</v>
      </c>
    </row>
    <row r="125" spans="1:29" ht="24" customHeight="1" x14ac:dyDescent="0.25">
      <c r="A125" s="10" t="s">
        <v>233</v>
      </c>
      <c r="B125" s="11" t="s">
        <v>14</v>
      </c>
      <c r="C125" s="12" t="s">
        <v>234</v>
      </c>
      <c r="D125" s="12" t="s">
        <v>525</v>
      </c>
      <c r="E125" s="13" t="s">
        <v>395</v>
      </c>
      <c r="F125" s="8">
        <f t="shared" si="55"/>
        <v>19780</v>
      </c>
      <c r="G125" s="14">
        <v>40634</v>
      </c>
      <c r="H125" s="17"/>
      <c r="I125" s="12" t="s">
        <v>480</v>
      </c>
      <c r="J125" s="14">
        <v>47939</v>
      </c>
      <c r="K125" s="12">
        <v>0.442</v>
      </c>
      <c r="L125" s="12" t="s">
        <v>493</v>
      </c>
      <c r="M125" s="11">
        <v>86</v>
      </c>
      <c r="N125" s="11">
        <v>230</v>
      </c>
      <c r="O125" s="11">
        <f t="shared" si="56"/>
        <v>19.78</v>
      </c>
      <c r="P125" s="11" t="s">
        <v>528</v>
      </c>
      <c r="Q125" s="11">
        <v>2</v>
      </c>
      <c r="R125" s="11" t="s">
        <v>421</v>
      </c>
      <c r="S125" s="11" t="s">
        <v>444</v>
      </c>
      <c r="T125" s="15">
        <v>21222</v>
      </c>
      <c r="U125" s="15">
        <v>20811</v>
      </c>
      <c r="V125" s="15">
        <v>20819</v>
      </c>
      <c r="W125" s="16">
        <v>20812</v>
      </c>
      <c r="X125" s="16">
        <v>19295.71</v>
      </c>
      <c r="Y125" s="16">
        <v>21489.279999999999</v>
      </c>
      <c r="Z125" s="16">
        <v>13426.996999999999</v>
      </c>
      <c r="AA125" s="16">
        <f t="shared" ref="AA125" si="118">Y125-Z125</f>
        <v>8062.2829999999994</v>
      </c>
      <c r="AB125" s="9">
        <f t="shared" si="117"/>
        <v>0.37517697195997257</v>
      </c>
      <c r="AC125" s="16">
        <f t="shared" si="113"/>
        <v>23063.48</v>
      </c>
    </row>
    <row r="126" spans="1:29" ht="24" customHeight="1" x14ac:dyDescent="0.25">
      <c r="A126" s="10" t="s">
        <v>273</v>
      </c>
      <c r="B126" s="11" t="s">
        <v>14</v>
      </c>
      <c r="C126" s="12" t="s">
        <v>274</v>
      </c>
      <c r="D126" s="12" t="s">
        <v>525</v>
      </c>
      <c r="E126" s="13" t="s">
        <v>395</v>
      </c>
      <c r="F126" s="8">
        <f t="shared" si="55"/>
        <v>19780</v>
      </c>
      <c r="G126" s="14">
        <v>40847</v>
      </c>
      <c r="H126" s="12"/>
      <c r="I126" s="12"/>
      <c r="J126" s="18"/>
      <c r="K126" s="12"/>
      <c r="L126" s="12"/>
      <c r="M126" s="11">
        <v>86</v>
      </c>
      <c r="N126" s="11">
        <v>230</v>
      </c>
      <c r="O126" s="11">
        <f t="shared" si="56"/>
        <v>19.78</v>
      </c>
      <c r="P126" s="11"/>
      <c r="Q126" s="11">
        <v>2</v>
      </c>
      <c r="R126" s="11" t="s">
        <v>421</v>
      </c>
      <c r="S126" s="11" t="s">
        <v>444</v>
      </c>
      <c r="T126" s="15">
        <v>27409</v>
      </c>
      <c r="U126" s="15">
        <v>25597</v>
      </c>
      <c r="V126" s="15">
        <v>25138</v>
      </c>
      <c r="W126" s="16">
        <v>25373</v>
      </c>
      <c r="X126" s="16"/>
      <c r="Y126" s="16"/>
      <c r="Z126" s="16"/>
      <c r="AA126" s="16"/>
      <c r="AB126" s="16"/>
      <c r="AC126" s="16">
        <f t="shared" si="113"/>
        <v>23063.48</v>
      </c>
    </row>
    <row r="127" spans="1:29" ht="24" customHeight="1" x14ac:dyDescent="0.25">
      <c r="A127" s="10" t="s">
        <v>303</v>
      </c>
      <c r="B127" s="11" t="s">
        <v>14</v>
      </c>
      <c r="C127" s="12" t="s">
        <v>234</v>
      </c>
      <c r="D127" s="12" t="s">
        <v>525</v>
      </c>
      <c r="E127" s="13" t="s">
        <v>395</v>
      </c>
      <c r="F127" s="8">
        <f t="shared" si="55"/>
        <v>19780</v>
      </c>
      <c r="G127" s="14">
        <v>40603</v>
      </c>
      <c r="H127" s="12"/>
      <c r="I127" s="12" t="s">
        <v>480</v>
      </c>
      <c r="J127" s="18"/>
      <c r="K127" s="12"/>
      <c r="L127" s="12"/>
      <c r="M127" s="11">
        <v>86</v>
      </c>
      <c r="N127" s="11">
        <v>230</v>
      </c>
      <c r="O127" s="11">
        <f t="shared" si="56"/>
        <v>19.78</v>
      </c>
      <c r="P127" s="11"/>
      <c r="Q127" s="11">
        <v>2</v>
      </c>
      <c r="R127" s="11" t="s">
        <v>421</v>
      </c>
      <c r="S127" s="11" t="s">
        <v>444</v>
      </c>
      <c r="T127" s="15">
        <v>24822</v>
      </c>
      <c r="U127" s="15">
        <v>22607</v>
      </c>
      <c r="V127" s="15">
        <v>22638</v>
      </c>
      <c r="W127" s="16">
        <v>23110</v>
      </c>
      <c r="X127" s="16">
        <v>23783.78</v>
      </c>
      <c r="Y127" s="16">
        <v>25431.66</v>
      </c>
      <c r="Z127" s="16">
        <v>19167.424999999999</v>
      </c>
      <c r="AA127" s="16">
        <f t="shared" ref="AA127:AA128" si="119">Y127-Z127</f>
        <v>6264.2350000000006</v>
      </c>
      <c r="AB127" s="9">
        <f t="shared" ref="AB127:AB128" si="120">AA127/Y127</f>
        <v>0.24631640246841932</v>
      </c>
      <c r="AC127" s="16">
        <f t="shared" si="113"/>
        <v>23063.48</v>
      </c>
    </row>
    <row r="128" spans="1:29" ht="24" customHeight="1" x14ac:dyDescent="0.25">
      <c r="A128" s="10" t="s">
        <v>246</v>
      </c>
      <c r="B128" s="11" t="s">
        <v>247</v>
      </c>
      <c r="C128" s="12" t="s">
        <v>77</v>
      </c>
      <c r="D128" s="12" t="s">
        <v>560</v>
      </c>
      <c r="E128" s="13" t="s">
        <v>390</v>
      </c>
      <c r="F128" s="8">
        <f t="shared" si="55"/>
        <v>19780</v>
      </c>
      <c r="G128" s="14">
        <v>40807</v>
      </c>
      <c r="H128" s="12"/>
      <c r="I128" s="12" t="s">
        <v>482</v>
      </c>
      <c r="J128" s="18"/>
      <c r="K128" s="12"/>
      <c r="L128" s="12"/>
      <c r="M128" s="11">
        <v>86</v>
      </c>
      <c r="N128" s="11">
        <v>230</v>
      </c>
      <c r="O128" s="11">
        <f t="shared" si="56"/>
        <v>19.78</v>
      </c>
      <c r="P128" s="11"/>
      <c r="Q128" s="11">
        <v>2</v>
      </c>
      <c r="R128" s="11" t="s">
        <v>421</v>
      </c>
      <c r="S128" s="11" t="s">
        <v>444</v>
      </c>
      <c r="T128" s="15">
        <v>27091</v>
      </c>
      <c r="U128" s="15">
        <v>24425</v>
      </c>
      <c r="V128" s="15">
        <v>25641</v>
      </c>
      <c r="W128" s="16">
        <v>21509</v>
      </c>
      <c r="X128" s="16">
        <v>24759.45</v>
      </c>
      <c r="Y128" s="16">
        <v>26822.07</v>
      </c>
      <c r="Z128" s="16">
        <v>23052.432000000001</v>
      </c>
      <c r="AA128" s="16">
        <f t="shared" si="119"/>
        <v>3769.637999999999</v>
      </c>
      <c r="AB128" s="9">
        <f t="shared" si="120"/>
        <v>0.14054239661592111</v>
      </c>
      <c r="AC128" s="16">
        <f>O128*1180</f>
        <v>23340.400000000001</v>
      </c>
    </row>
    <row r="129" spans="1:29" ht="24" customHeight="1" x14ac:dyDescent="0.25">
      <c r="A129" s="10" t="s">
        <v>49</v>
      </c>
      <c r="B129" s="11" t="s">
        <v>41</v>
      </c>
      <c r="C129" s="12" t="s">
        <v>50</v>
      </c>
      <c r="D129" s="12" t="s">
        <v>558</v>
      </c>
      <c r="E129" s="13" t="s">
        <v>395</v>
      </c>
      <c r="F129" s="8">
        <f t="shared" ref="F129:F192" si="121">O129*1000</f>
        <v>19780</v>
      </c>
      <c r="G129" s="14">
        <v>40625</v>
      </c>
      <c r="H129" s="12"/>
      <c r="I129" s="12" t="s">
        <v>480</v>
      </c>
      <c r="J129" s="18"/>
      <c r="K129" s="12"/>
      <c r="L129" s="12"/>
      <c r="M129" s="11">
        <v>86</v>
      </c>
      <c r="N129" s="11">
        <v>230</v>
      </c>
      <c r="O129" s="11">
        <f t="shared" ref="O129:O192" si="122">N129*M129/1000</f>
        <v>19.78</v>
      </c>
      <c r="P129" s="11"/>
      <c r="Q129" s="11">
        <v>2</v>
      </c>
      <c r="R129" s="11" t="s">
        <v>421</v>
      </c>
      <c r="S129" s="11" t="s">
        <v>444</v>
      </c>
      <c r="T129" s="15">
        <v>24139</v>
      </c>
      <c r="U129" s="15">
        <v>23756</v>
      </c>
      <c r="V129" s="15">
        <v>26554</v>
      </c>
      <c r="W129" s="16">
        <v>22104</v>
      </c>
      <c r="X129" s="16">
        <v>27548.84</v>
      </c>
      <c r="Y129" s="16">
        <v>18010.38</v>
      </c>
      <c r="Z129" s="16">
        <v>14375.950999999999</v>
      </c>
      <c r="AA129" s="16">
        <f t="shared" ref="AA129:AA130" si="123">Y129-Z129</f>
        <v>3634.4290000000019</v>
      </c>
      <c r="AB129" s="9">
        <f t="shared" ref="AB129:AB130" si="124">AA129/Y129</f>
        <v>0.20179635299199694</v>
      </c>
      <c r="AC129" s="16">
        <f>O129*1140</f>
        <v>22549.200000000001</v>
      </c>
    </row>
    <row r="130" spans="1:29" ht="24" customHeight="1" x14ac:dyDescent="0.25">
      <c r="A130" s="10" t="s">
        <v>350</v>
      </c>
      <c r="B130" s="11" t="s">
        <v>41</v>
      </c>
      <c r="C130" s="12" t="s">
        <v>351</v>
      </c>
      <c r="D130" s="12" t="s">
        <v>558</v>
      </c>
      <c r="E130" s="13" t="s">
        <v>395</v>
      </c>
      <c r="F130" s="8">
        <f t="shared" si="121"/>
        <v>19780</v>
      </c>
      <c r="G130" s="14">
        <v>40605</v>
      </c>
      <c r="H130" s="12"/>
      <c r="I130" s="12" t="s">
        <v>480</v>
      </c>
      <c r="J130" s="18"/>
      <c r="K130" s="12"/>
      <c r="L130" s="12"/>
      <c r="M130" s="11">
        <v>86</v>
      </c>
      <c r="N130" s="11">
        <v>230</v>
      </c>
      <c r="O130" s="11">
        <f t="shared" si="122"/>
        <v>19.78</v>
      </c>
      <c r="P130" s="11"/>
      <c r="Q130" s="11">
        <v>2</v>
      </c>
      <c r="R130" s="11" t="s">
        <v>421</v>
      </c>
      <c r="S130" s="11" t="s">
        <v>444</v>
      </c>
      <c r="T130" s="15">
        <v>24188</v>
      </c>
      <c r="U130" s="15">
        <v>23724</v>
      </c>
      <c r="V130" s="15">
        <v>23902</v>
      </c>
      <c r="W130" s="16">
        <v>23470</v>
      </c>
      <c r="X130" s="16">
        <v>22847.78</v>
      </c>
      <c r="Y130" s="16">
        <v>23331.48</v>
      </c>
      <c r="Z130" s="16">
        <v>10539.455</v>
      </c>
      <c r="AA130" s="16">
        <f t="shared" si="123"/>
        <v>12792.025</v>
      </c>
      <c r="AB130" s="9">
        <f t="shared" si="124"/>
        <v>0.5482731914134894</v>
      </c>
      <c r="AC130" s="16">
        <f>O130*1100</f>
        <v>21758</v>
      </c>
    </row>
    <row r="131" spans="1:29" ht="24" customHeight="1" x14ac:dyDescent="0.25">
      <c r="A131" s="10" t="s">
        <v>267</v>
      </c>
      <c r="B131" s="11" t="s">
        <v>44</v>
      </c>
      <c r="C131" s="12" t="s">
        <v>268</v>
      </c>
      <c r="D131" s="12" t="s">
        <v>523</v>
      </c>
      <c r="E131" s="13" t="s">
        <v>395</v>
      </c>
      <c r="F131" s="8">
        <f t="shared" si="121"/>
        <v>19780</v>
      </c>
      <c r="G131" s="14">
        <v>40598</v>
      </c>
      <c r="H131" s="17"/>
      <c r="I131" s="12" t="s">
        <v>480</v>
      </c>
      <c r="J131" s="14">
        <v>47903</v>
      </c>
      <c r="K131" s="12">
        <v>0.442</v>
      </c>
      <c r="L131" s="12" t="s">
        <v>494</v>
      </c>
      <c r="M131" s="11">
        <v>86</v>
      </c>
      <c r="N131" s="11">
        <v>230</v>
      </c>
      <c r="O131" s="11">
        <f t="shared" si="122"/>
        <v>19.78</v>
      </c>
      <c r="P131" s="11" t="s">
        <v>526</v>
      </c>
      <c r="Q131" s="11">
        <v>4</v>
      </c>
      <c r="R131" s="11" t="s">
        <v>424</v>
      </c>
      <c r="S131" s="11" t="s">
        <v>444</v>
      </c>
      <c r="T131" s="15">
        <v>20655</v>
      </c>
      <c r="U131" s="15">
        <v>17760</v>
      </c>
      <c r="V131" s="15">
        <v>17076</v>
      </c>
      <c r="W131" s="16">
        <v>18287</v>
      </c>
      <c r="X131" s="16">
        <v>18527.27</v>
      </c>
      <c r="Y131" s="16">
        <v>17241.34</v>
      </c>
      <c r="Z131" s="16">
        <v>9035.9480000000003</v>
      </c>
      <c r="AA131" s="16">
        <f t="shared" ref="AA131" si="125">Y131-Z131</f>
        <v>8205.3919999999998</v>
      </c>
      <c r="AB131" s="9">
        <f t="shared" ref="AB131" si="126">AA131/Y131</f>
        <v>0.47591382108351205</v>
      </c>
      <c r="AC131" s="16">
        <f>O131*1100</f>
        <v>21758</v>
      </c>
    </row>
    <row r="132" spans="1:29" ht="24" customHeight="1" x14ac:dyDescent="0.25">
      <c r="A132" s="10" t="s">
        <v>176</v>
      </c>
      <c r="B132" s="11" t="s">
        <v>109</v>
      </c>
      <c r="C132" s="12" t="s">
        <v>97</v>
      </c>
      <c r="D132" s="12" t="s">
        <v>525</v>
      </c>
      <c r="E132" s="13" t="s">
        <v>395</v>
      </c>
      <c r="F132" s="8">
        <f t="shared" si="121"/>
        <v>19780</v>
      </c>
      <c r="G132" s="14">
        <v>40604</v>
      </c>
      <c r="H132" s="17"/>
      <c r="I132" s="12" t="s">
        <v>480</v>
      </c>
      <c r="J132" s="14">
        <v>47909</v>
      </c>
      <c r="K132" s="12">
        <v>0.42299999999999999</v>
      </c>
      <c r="L132" s="12" t="s">
        <v>493</v>
      </c>
      <c r="M132" s="11">
        <v>86</v>
      </c>
      <c r="N132" s="11">
        <v>230</v>
      </c>
      <c r="O132" s="11">
        <f t="shared" si="122"/>
        <v>19.78</v>
      </c>
      <c r="P132" s="11" t="s">
        <v>516</v>
      </c>
      <c r="Q132" s="11">
        <v>2</v>
      </c>
      <c r="R132" s="11" t="s">
        <v>421</v>
      </c>
      <c r="S132" s="11" t="s">
        <v>444</v>
      </c>
      <c r="T132" s="15">
        <v>23693</v>
      </c>
      <c r="U132" s="15">
        <v>24209</v>
      </c>
      <c r="V132" s="15">
        <v>24312</v>
      </c>
      <c r="W132" s="16">
        <v>23821</v>
      </c>
      <c r="X132" s="16">
        <v>21981.040000000001</v>
      </c>
      <c r="Y132" s="16">
        <v>26577.88</v>
      </c>
      <c r="Z132" s="16">
        <v>26480.367999999999</v>
      </c>
      <c r="AA132" s="16">
        <f>Y132-Z132</f>
        <v>97.512000000002445</v>
      </c>
      <c r="AB132" s="9">
        <f>AA132/Y132</f>
        <v>3.6689156546723229E-3</v>
      </c>
      <c r="AC132" s="16">
        <f>O132*1166</f>
        <v>23063.48</v>
      </c>
    </row>
    <row r="133" spans="1:29" ht="24" customHeight="1" x14ac:dyDescent="0.25">
      <c r="A133" s="10" t="s">
        <v>304</v>
      </c>
      <c r="B133" s="11" t="s">
        <v>109</v>
      </c>
      <c r="C133" s="12" t="s">
        <v>305</v>
      </c>
      <c r="D133" s="12" t="s">
        <v>525</v>
      </c>
      <c r="E133" s="13" t="s">
        <v>395</v>
      </c>
      <c r="F133" s="8">
        <f t="shared" si="121"/>
        <v>19780</v>
      </c>
      <c r="G133" s="14">
        <v>40613</v>
      </c>
      <c r="H133" s="17"/>
      <c r="I133" s="12" t="s">
        <v>480</v>
      </c>
      <c r="J133" s="14">
        <v>47918</v>
      </c>
      <c r="K133" s="12">
        <v>0.442</v>
      </c>
      <c r="L133" s="12" t="s">
        <v>493</v>
      </c>
      <c r="M133" s="11">
        <v>86</v>
      </c>
      <c r="N133" s="11">
        <v>230</v>
      </c>
      <c r="O133" s="11">
        <f t="shared" si="122"/>
        <v>19.78</v>
      </c>
      <c r="P133" s="11" t="s">
        <v>528</v>
      </c>
      <c r="Q133" s="11">
        <v>2</v>
      </c>
      <c r="R133" s="11" t="s">
        <v>421</v>
      </c>
      <c r="S133" s="11" t="s">
        <v>444</v>
      </c>
      <c r="T133" s="15">
        <v>21749</v>
      </c>
      <c r="U133" s="15">
        <v>20695</v>
      </c>
      <c r="V133" s="15">
        <v>20194</v>
      </c>
      <c r="W133" s="16">
        <v>19895</v>
      </c>
      <c r="X133" s="16">
        <v>21384.91</v>
      </c>
      <c r="Y133" s="16">
        <v>20309.939999999999</v>
      </c>
      <c r="Z133" s="16">
        <v>1885.2919999999999</v>
      </c>
      <c r="AA133" s="16">
        <f>Y133-Z133</f>
        <v>18424.647999999997</v>
      </c>
      <c r="AB133" s="9">
        <f>AA133/Y133</f>
        <v>0.90717392567383259</v>
      </c>
      <c r="AC133" s="16">
        <f>O133*1166</f>
        <v>23063.48</v>
      </c>
    </row>
    <row r="134" spans="1:29" ht="24" customHeight="1" x14ac:dyDescent="0.25">
      <c r="A134" s="10" t="s">
        <v>52</v>
      </c>
      <c r="B134" s="11" t="s">
        <v>53</v>
      </c>
      <c r="C134" s="12" t="s">
        <v>54</v>
      </c>
      <c r="D134" s="12" t="s">
        <v>523</v>
      </c>
      <c r="E134" s="13" t="s">
        <v>395</v>
      </c>
      <c r="F134" s="8">
        <f t="shared" si="121"/>
        <v>19780</v>
      </c>
      <c r="G134" s="14">
        <v>40680</v>
      </c>
      <c r="H134" s="17"/>
      <c r="I134" s="12" t="s">
        <v>481</v>
      </c>
      <c r="J134" s="14">
        <v>47985</v>
      </c>
      <c r="K134" s="12">
        <v>0.36</v>
      </c>
      <c r="L134" s="12" t="s">
        <v>531</v>
      </c>
      <c r="M134" s="11">
        <v>86</v>
      </c>
      <c r="N134" s="11">
        <v>230</v>
      </c>
      <c r="O134" s="11">
        <f t="shared" si="122"/>
        <v>19.78</v>
      </c>
      <c r="P134" s="11" t="s">
        <v>526</v>
      </c>
      <c r="Q134" s="11">
        <v>4</v>
      </c>
      <c r="R134" s="11" t="s">
        <v>424</v>
      </c>
      <c r="S134" s="11" t="s">
        <v>444</v>
      </c>
      <c r="T134" s="15">
        <v>20384</v>
      </c>
      <c r="U134" s="15">
        <v>17771</v>
      </c>
      <c r="V134" s="15">
        <v>21602</v>
      </c>
      <c r="W134" s="16">
        <v>22232</v>
      </c>
      <c r="X134" s="16">
        <v>21953.49</v>
      </c>
      <c r="Y134" s="16">
        <v>21784.99</v>
      </c>
      <c r="Z134" s="16"/>
      <c r="AA134" s="16"/>
      <c r="AB134" s="16"/>
      <c r="AC134" s="16">
        <f>O134*1100</f>
        <v>21758</v>
      </c>
    </row>
    <row r="135" spans="1:29" ht="24" customHeight="1" x14ac:dyDescent="0.25">
      <c r="A135" s="10" t="s">
        <v>111</v>
      </c>
      <c r="B135" s="11" t="s">
        <v>53</v>
      </c>
      <c r="C135" s="12" t="s">
        <v>112</v>
      </c>
      <c r="D135" s="12" t="s">
        <v>523</v>
      </c>
      <c r="E135" s="13" t="s">
        <v>395</v>
      </c>
      <c r="F135" s="8">
        <f t="shared" si="121"/>
        <v>19780</v>
      </c>
      <c r="G135" s="14">
        <v>40646</v>
      </c>
      <c r="H135" s="12"/>
      <c r="I135" s="12" t="s">
        <v>480</v>
      </c>
      <c r="J135" s="18"/>
      <c r="K135" s="12"/>
      <c r="L135" s="12"/>
      <c r="M135" s="11">
        <v>86</v>
      </c>
      <c r="N135" s="11">
        <v>230</v>
      </c>
      <c r="O135" s="11">
        <f t="shared" si="122"/>
        <v>19.78</v>
      </c>
      <c r="P135" s="11"/>
      <c r="Q135" s="11">
        <v>2</v>
      </c>
      <c r="R135" s="11" t="s">
        <v>421</v>
      </c>
      <c r="S135" s="11" t="s">
        <v>444</v>
      </c>
      <c r="T135" s="15">
        <v>21985</v>
      </c>
      <c r="U135" s="15">
        <v>21268</v>
      </c>
      <c r="V135" s="15">
        <v>21266</v>
      </c>
      <c r="W135" s="16">
        <v>22952</v>
      </c>
      <c r="X135" s="16">
        <v>24862.69</v>
      </c>
      <c r="Y135" s="16">
        <v>24684.42</v>
      </c>
      <c r="Z135" s="16">
        <v>11964.093000000001</v>
      </c>
      <c r="AA135" s="16">
        <f>Y135-Z135</f>
        <v>12720.326999999997</v>
      </c>
      <c r="AB135" s="9">
        <f>AA135/Y135</f>
        <v>0.51531804271682291</v>
      </c>
      <c r="AC135" s="16">
        <f>O135*1166</f>
        <v>23063.48</v>
      </c>
    </row>
    <row r="136" spans="1:29" ht="24" customHeight="1" x14ac:dyDescent="0.25">
      <c r="A136" s="10" t="s">
        <v>195</v>
      </c>
      <c r="B136" s="11" t="s">
        <v>99</v>
      </c>
      <c r="C136" s="12" t="s">
        <v>196</v>
      </c>
      <c r="D136" s="12" t="s">
        <v>523</v>
      </c>
      <c r="E136" s="13" t="s">
        <v>395</v>
      </c>
      <c r="F136" s="8">
        <f t="shared" si="121"/>
        <v>19780</v>
      </c>
      <c r="G136" s="14">
        <v>40631</v>
      </c>
      <c r="H136" s="12"/>
      <c r="I136" s="12"/>
      <c r="J136" s="18"/>
      <c r="K136" s="12"/>
      <c r="L136" s="12"/>
      <c r="M136" s="11">
        <v>86</v>
      </c>
      <c r="N136" s="11">
        <v>230</v>
      </c>
      <c r="O136" s="11">
        <f t="shared" si="122"/>
        <v>19.78</v>
      </c>
      <c r="P136" s="11"/>
      <c r="Q136" s="11">
        <v>4</v>
      </c>
      <c r="R136" s="11" t="s">
        <v>424</v>
      </c>
      <c r="S136" s="11" t="s">
        <v>444</v>
      </c>
      <c r="T136" s="15">
        <v>22264</v>
      </c>
      <c r="U136" s="15">
        <v>20809</v>
      </c>
      <c r="V136" s="15">
        <v>20295</v>
      </c>
      <c r="W136" s="16">
        <v>21494</v>
      </c>
      <c r="X136" s="16"/>
      <c r="Y136" s="16"/>
      <c r="Z136" s="16"/>
      <c r="AA136" s="16"/>
      <c r="AB136" s="16"/>
      <c r="AC136" s="16">
        <f t="shared" ref="AC136:AC149" si="127">O136*1100</f>
        <v>21758</v>
      </c>
    </row>
    <row r="137" spans="1:29" ht="24" customHeight="1" x14ac:dyDescent="0.25">
      <c r="A137" s="10" t="s">
        <v>279</v>
      </c>
      <c r="B137" s="11" t="s">
        <v>99</v>
      </c>
      <c r="C137" s="12" t="s">
        <v>280</v>
      </c>
      <c r="D137" s="12" t="s">
        <v>523</v>
      </c>
      <c r="E137" s="13" t="s">
        <v>395</v>
      </c>
      <c r="F137" s="8">
        <f t="shared" si="121"/>
        <v>19780</v>
      </c>
      <c r="G137" s="14">
        <v>40610</v>
      </c>
      <c r="H137" s="17"/>
      <c r="I137" s="12" t="s">
        <v>480</v>
      </c>
      <c r="J137" s="14">
        <v>47915</v>
      </c>
      <c r="K137" s="12">
        <v>0.442</v>
      </c>
      <c r="L137" s="12" t="s">
        <v>493</v>
      </c>
      <c r="M137" s="11">
        <v>86</v>
      </c>
      <c r="N137" s="11">
        <v>230</v>
      </c>
      <c r="O137" s="11">
        <f t="shared" si="122"/>
        <v>19.78</v>
      </c>
      <c r="P137" s="11" t="s">
        <v>532</v>
      </c>
      <c r="Q137" s="11">
        <v>2</v>
      </c>
      <c r="R137" s="11" t="s">
        <v>421</v>
      </c>
      <c r="S137" s="11" t="s">
        <v>444</v>
      </c>
      <c r="T137" s="15">
        <v>23068</v>
      </c>
      <c r="U137" s="15">
        <v>23541</v>
      </c>
      <c r="V137" s="15">
        <v>22688</v>
      </c>
      <c r="W137" s="16">
        <v>22469</v>
      </c>
      <c r="X137" s="16">
        <v>24582.54</v>
      </c>
      <c r="Y137" s="16">
        <v>24719.46</v>
      </c>
      <c r="Z137" s="16">
        <v>17504.832999999999</v>
      </c>
      <c r="AA137" s="16">
        <f>Y137-Z137</f>
        <v>7214.6270000000004</v>
      </c>
      <c r="AB137" s="9">
        <f>AA137/Y137</f>
        <v>0.29186021862937139</v>
      </c>
      <c r="AC137" s="16">
        <f t="shared" si="127"/>
        <v>21758</v>
      </c>
    </row>
    <row r="138" spans="1:29" ht="24" customHeight="1" x14ac:dyDescent="0.25">
      <c r="A138" s="10" t="s">
        <v>279</v>
      </c>
      <c r="B138" s="11" t="s">
        <v>99</v>
      </c>
      <c r="C138" s="12" t="s">
        <v>250</v>
      </c>
      <c r="D138" s="12" t="s">
        <v>523</v>
      </c>
      <c r="E138" s="13" t="s">
        <v>395</v>
      </c>
      <c r="F138" s="8">
        <f t="shared" si="121"/>
        <v>19780</v>
      </c>
      <c r="G138" s="14">
        <v>40610</v>
      </c>
      <c r="H138" s="17"/>
      <c r="I138" s="12" t="s">
        <v>480</v>
      </c>
      <c r="J138" s="14">
        <v>40610</v>
      </c>
      <c r="K138" s="12">
        <v>0.442</v>
      </c>
      <c r="L138" s="12" t="s">
        <v>493</v>
      </c>
      <c r="M138" s="11">
        <v>86</v>
      </c>
      <c r="N138" s="11">
        <v>230</v>
      </c>
      <c r="O138" s="11">
        <f t="shared" si="122"/>
        <v>19.78</v>
      </c>
      <c r="P138" s="11" t="s">
        <v>532</v>
      </c>
      <c r="Q138" s="11">
        <v>2</v>
      </c>
      <c r="R138" s="11" t="s">
        <v>421</v>
      </c>
      <c r="S138" s="11" t="s">
        <v>444</v>
      </c>
      <c r="T138" s="15">
        <v>23068</v>
      </c>
      <c r="U138" s="15">
        <v>23541</v>
      </c>
      <c r="V138" s="15">
        <v>22688</v>
      </c>
      <c r="W138" s="16">
        <v>22469</v>
      </c>
      <c r="X138" s="16">
        <v>23466.44</v>
      </c>
      <c r="Y138" s="16">
        <v>20840.75</v>
      </c>
      <c r="Z138" s="16">
        <v>9529.9169999999995</v>
      </c>
      <c r="AA138" s="16">
        <f>Y138-Z138</f>
        <v>11310.833000000001</v>
      </c>
      <c r="AB138" s="9">
        <f>AA138/Y138</f>
        <v>0.54272677326871632</v>
      </c>
      <c r="AC138" s="16">
        <f t="shared" si="127"/>
        <v>21758</v>
      </c>
    </row>
    <row r="139" spans="1:29" ht="24" customHeight="1" x14ac:dyDescent="0.25">
      <c r="A139" s="10" t="s">
        <v>287</v>
      </c>
      <c r="B139" s="11" t="s">
        <v>99</v>
      </c>
      <c r="C139" s="12" t="s">
        <v>288</v>
      </c>
      <c r="D139" s="12" t="s">
        <v>523</v>
      </c>
      <c r="E139" s="13" t="s">
        <v>395</v>
      </c>
      <c r="F139" s="8">
        <f t="shared" si="121"/>
        <v>19780</v>
      </c>
      <c r="G139" s="14">
        <v>40634</v>
      </c>
      <c r="H139" s="12"/>
      <c r="I139" s="12" t="s">
        <v>480</v>
      </c>
      <c r="J139" s="18"/>
      <c r="K139" s="12"/>
      <c r="L139" s="12"/>
      <c r="M139" s="11">
        <v>86</v>
      </c>
      <c r="N139" s="11">
        <v>230</v>
      </c>
      <c r="O139" s="11">
        <f t="shared" si="122"/>
        <v>19.78</v>
      </c>
      <c r="P139" s="11"/>
      <c r="Q139" s="11">
        <v>4</v>
      </c>
      <c r="R139" s="11" t="s">
        <v>424</v>
      </c>
      <c r="S139" s="11" t="s">
        <v>444</v>
      </c>
      <c r="T139" s="15">
        <v>22074</v>
      </c>
      <c r="U139" s="15">
        <v>21479</v>
      </c>
      <c r="V139" s="15">
        <v>23208</v>
      </c>
      <c r="W139" s="16">
        <v>1303</v>
      </c>
      <c r="X139" s="16">
        <v>21481.38</v>
      </c>
      <c r="Y139" s="16">
        <v>24516.66</v>
      </c>
      <c r="Z139" s="16">
        <v>221.97300000000001</v>
      </c>
      <c r="AA139" s="16">
        <f>Y139-Z139</f>
        <v>24294.686999999998</v>
      </c>
      <c r="AB139" s="9">
        <f>AA139/Y139</f>
        <v>0.99094603424773187</v>
      </c>
      <c r="AC139" s="16">
        <f t="shared" si="127"/>
        <v>21758</v>
      </c>
    </row>
    <row r="140" spans="1:29" ht="24" customHeight="1" x14ac:dyDescent="0.25">
      <c r="A140" s="10" t="s">
        <v>361</v>
      </c>
      <c r="B140" s="11" t="s">
        <v>99</v>
      </c>
      <c r="C140" s="12" t="s">
        <v>374</v>
      </c>
      <c r="D140" s="12" t="s">
        <v>523</v>
      </c>
      <c r="E140" s="13" t="s">
        <v>395</v>
      </c>
      <c r="F140" s="8">
        <f t="shared" si="121"/>
        <v>19780</v>
      </c>
      <c r="G140" s="14">
        <v>41088</v>
      </c>
      <c r="H140" s="12"/>
      <c r="I140" s="12"/>
      <c r="J140" s="18"/>
      <c r="K140" s="12"/>
      <c r="L140" s="12"/>
      <c r="M140" s="11">
        <v>86</v>
      </c>
      <c r="N140" s="11">
        <v>230</v>
      </c>
      <c r="O140" s="11">
        <f t="shared" si="122"/>
        <v>19.78</v>
      </c>
      <c r="P140" s="11"/>
      <c r="Q140" s="11">
        <v>4</v>
      </c>
      <c r="R140" s="11" t="s">
        <v>424</v>
      </c>
      <c r="S140" s="11" t="s">
        <v>444</v>
      </c>
      <c r="T140" s="15">
        <v>19279</v>
      </c>
      <c r="U140" s="15">
        <v>17990</v>
      </c>
      <c r="V140" s="15">
        <v>20008</v>
      </c>
      <c r="W140" s="16">
        <v>17716</v>
      </c>
      <c r="X140" s="16"/>
      <c r="Y140" s="16"/>
      <c r="Z140" s="16"/>
      <c r="AA140" s="16"/>
      <c r="AB140" s="16"/>
      <c r="AC140" s="16">
        <f t="shared" si="127"/>
        <v>21758</v>
      </c>
    </row>
    <row r="141" spans="1:29" ht="24" customHeight="1" x14ac:dyDescent="0.25">
      <c r="A141" s="10" t="s">
        <v>361</v>
      </c>
      <c r="B141" s="11" t="s">
        <v>99</v>
      </c>
      <c r="C141" s="12" t="s">
        <v>368</v>
      </c>
      <c r="D141" s="12" t="s">
        <v>523</v>
      </c>
      <c r="E141" s="13" t="s">
        <v>395</v>
      </c>
      <c r="F141" s="8">
        <f t="shared" si="121"/>
        <v>19780</v>
      </c>
      <c r="G141" s="14">
        <v>41088</v>
      </c>
      <c r="H141" s="12"/>
      <c r="I141" s="12"/>
      <c r="J141" s="18"/>
      <c r="K141" s="12"/>
      <c r="L141" s="12"/>
      <c r="M141" s="11">
        <v>86</v>
      </c>
      <c r="N141" s="11">
        <v>230</v>
      </c>
      <c r="O141" s="11">
        <f t="shared" si="122"/>
        <v>19.78</v>
      </c>
      <c r="P141" s="11"/>
      <c r="Q141" s="11">
        <v>4</v>
      </c>
      <c r="R141" s="11" t="s">
        <v>424</v>
      </c>
      <c r="S141" s="11" t="s">
        <v>444</v>
      </c>
      <c r="T141" s="15">
        <v>19279</v>
      </c>
      <c r="U141" s="15">
        <v>17990</v>
      </c>
      <c r="V141" s="15">
        <v>20008</v>
      </c>
      <c r="W141" s="16">
        <v>17716</v>
      </c>
      <c r="X141" s="16"/>
      <c r="Y141" s="16"/>
      <c r="Z141" s="16"/>
      <c r="AA141" s="16"/>
      <c r="AB141" s="16"/>
      <c r="AC141" s="16">
        <f t="shared" si="127"/>
        <v>21758</v>
      </c>
    </row>
    <row r="142" spans="1:29" ht="24" customHeight="1" x14ac:dyDescent="0.25">
      <c r="A142" s="10" t="s">
        <v>361</v>
      </c>
      <c r="B142" s="11" t="s">
        <v>99</v>
      </c>
      <c r="C142" s="12" t="s">
        <v>370</v>
      </c>
      <c r="D142" s="12" t="s">
        <v>523</v>
      </c>
      <c r="E142" s="13" t="s">
        <v>395</v>
      </c>
      <c r="F142" s="8">
        <f t="shared" si="121"/>
        <v>19780</v>
      </c>
      <c r="G142" s="14">
        <v>40669</v>
      </c>
      <c r="H142" s="12"/>
      <c r="I142" s="12" t="s">
        <v>481</v>
      </c>
      <c r="J142" s="18"/>
      <c r="K142" s="12"/>
      <c r="L142" s="12"/>
      <c r="M142" s="11">
        <v>86</v>
      </c>
      <c r="N142" s="11">
        <v>230</v>
      </c>
      <c r="O142" s="11">
        <f t="shared" si="122"/>
        <v>19.78</v>
      </c>
      <c r="P142" s="11"/>
      <c r="Q142" s="11">
        <v>4</v>
      </c>
      <c r="R142" s="11" t="s">
        <v>424</v>
      </c>
      <c r="S142" s="11" t="s">
        <v>444</v>
      </c>
      <c r="T142" s="15">
        <v>19793</v>
      </c>
      <c r="U142" s="15">
        <v>17254</v>
      </c>
      <c r="V142" s="15">
        <v>19706</v>
      </c>
      <c r="W142" s="16">
        <v>17545</v>
      </c>
      <c r="X142" s="16">
        <v>17683.16</v>
      </c>
      <c r="Y142" s="16">
        <v>15693.07</v>
      </c>
      <c r="Z142" s="16">
        <v>4182.7420000000002</v>
      </c>
      <c r="AA142" s="16">
        <f t="shared" ref="AA142:AA159" si="128">Y142-Z142</f>
        <v>11510.328</v>
      </c>
      <c r="AB142" s="9">
        <f t="shared" ref="AB142:AB159" si="129">AA142/Y142</f>
        <v>0.73346566350624831</v>
      </c>
      <c r="AC142" s="16">
        <f t="shared" si="127"/>
        <v>21758</v>
      </c>
    </row>
    <row r="143" spans="1:29" ht="24" customHeight="1" x14ac:dyDescent="0.25">
      <c r="A143" s="10" t="s">
        <v>361</v>
      </c>
      <c r="B143" s="11" t="s">
        <v>99</v>
      </c>
      <c r="C143" s="12" t="s">
        <v>372</v>
      </c>
      <c r="D143" s="12" t="s">
        <v>523</v>
      </c>
      <c r="E143" s="13" t="s">
        <v>395</v>
      </c>
      <c r="F143" s="8">
        <f t="shared" si="121"/>
        <v>19780</v>
      </c>
      <c r="G143" s="14">
        <v>40674</v>
      </c>
      <c r="H143" s="12"/>
      <c r="I143" s="12" t="s">
        <v>481</v>
      </c>
      <c r="J143" s="18"/>
      <c r="K143" s="12"/>
      <c r="L143" s="12"/>
      <c r="M143" s="11">
        <v>86</v>
      </c>
      <c r="N143" s="11">
        <v>230</v>
      </c>
      <c r="O143" s="11">
        <f t="shared" si="122"/>
        <v>19.78</v>
      </c>
      <c r="P143" s="11"/>
      <c r="Q143" s="11">
        <v>4</v>
      </c>
      <c r="R143" s="11" t="s">
        <v>424</v>
      </c>
      <c r="S143" s="11" t="s">
        <v>444</v>
      </c>
      <c r="T143" s="15">
        <v>22405</v>
      </c>
      <c r="U143" s="15">
        <v>21405</v>
      </c>
      <c r="V143" s="15">
        <v>20740</v>
      </c>
      <c r="W143" s="16">
        <v>22284</v>
      </c>
      <c r="X143" s="16">
        <v>22259.61</v>
      </c>
      <c r="Y143" s="16">
        <v>22367.24</v>
      </c>
      <c r="Z143" s="16">
        <v>5653.1679999999997</v>
      </c>
      <c r="AA143" s="16">
        <f t="shared" si="128"/>
        <v>16714.072</v>
      </c>
      <c r="AB143" s="9">
        <f t="shared" si="129"/>
        <v>0.74725679162918623</v>
      </c>
      <c r="AC143" s="16">
        <f t="shared" si="127"/>
        <v>21758</v>
      </c>
    </row>
    <row r="144" spans="1:29" ht="24" customHeight="1" x14ac:dyDescent="0.25">
      <c r="A144" s="10" t="s">
        <v>361</v>
      </c>
      <c r="B144" s="11" t="s">
        <v>99</v>
      </c>
      <c r="C144" s="12" t="s">
        <v>373</v>
      </c>
      <c r="D144" s="12" t="s">
        <v>523</v>
      </c>
      <c r="E144" s="13" t="s">
        <v>395</v>
      </c>
      <c r="F144" s="8">
        <f t="shared" si="121"/>
        <v>19780</v>
      </c>
      <c r="G144" s="14">
        <v>40674</v>
      </c>
      <c r="H144" s="12"/>
      <c r="I144" s="12" t="s">
        <v>481</v>
      </c>
      <c r="J144" s="18"/>
      <c r="K144" s="12"/>
      <c r="L144" s="12"/>
      <c r="M144" s="11">
        <v>86</v>
      </c>
      <c r="N144" s="11">
        <v>230</v>
      </c>
      <c r="O144" s="11">
        <f t="shared" si="122"/>
        <v>19.78</v>
      </c>
      <c r="P144" s="11"/>
      <c r="Q144" s="11">
        <v>4</v>
      </c>
      <c r="R144" s="11" t="s">
        <v>424</v>
      </c>
      <c r="S144" s="11" t="s">
        <v>444</v>
      </c>
      <c r="T144" s="15">
        <v>19749</v>
      </c>
      <c r="U144" s="15">
        <v>18933</v>
      </c>
      <c r="V144" s="15">
        <v>18092</v>
      </c>
      <c r="W144" s="16">
        <v>19151</v>
      </c>
      <c r="X144" s="16"/>
      <c r="Y144" s="16">
        <v>24048.91</v>
      </c>
      <c r="Z144" s="16">
        <v>805.89400000000001</v>
      </c>
      <c r="AA144" s="16">
        <f t="shared" si="128"/>
        <v>23243.016</v>
      </c>
      <c r="AB144" s="9">
        <f t="shared" si="129"/>
        <v>0.96648937519413558</v>
      </c>
      <c r="AC144" s="16">
        <f t="shared" si="127"/>
        <v>21758</v>
      </c>
    </row>
    <row r="145" spans="1:29" ht="24" customHeight="1" x14ac:dyDescent="0.25">
      <c r="A145" s="10" t="s">
        <v>72</v>
      </c>
      <c r="B145" s="11" t="s">
        <v>3</v>
      </c>
      <c r="C145" s="12" t="s">
        <v>73</v>
      </c>
      <c r="D145" s="12" t="s">
        <v>523</v>
      </c>
      <c r="E145" s="13" t="s">
        <v>395</v>
      </c>
      <c r="F145" s="8">
        <f t="shared" si="121"/>
        <v>19780</v>
      </c>
      <c r="G145" s="14">
        <v>40599</v>
      </c>
      <c r="H145" s="17"/>
      <c r="I145" s="12" t="s">
        <v>480</v>
      </c>
      <c r="J145" s="14">
        <v>47904</v>
      </c>
      <c r="K145" s="12">
        <v>0.442</v>
      </c>
      <c r="L145" s="12" t="s">
        <v>493</v>
      </c>
      <c r="M145" s="11">
        <v>86</v>
      </c>
      <c r="N145" s="11">
        <v>230</v>
      </c>
      <c r="O145" s="11">
        <f t="shared" si="122"/>
        <v>19.78</v>
      </c>
      <c r="P145" s="11" t="s">
        <v>528</v>
      </c>
      <c r="Q145" s="11">
        <v>2</v>
      </c>
      <c r="R145" s="11" t="s">
        <v>421</v>
      </c>
      <c r="S145" s="11" t="s">
        <v>444</v>
      </c>
      <c r="T145" s="15">
        <v>24533</v>
      </c>
      <c r="U145" s="15">
        <v>22688</v>
      </c>
      <c r="V145" s="15">
        <v>23212</v>
      </c>
      <c r="W145" s="16">
        <v>23562</v>
      </c>
      <c r="X145" s="16">
        <v>24750.799999999999</v>
      </c>
      <c r="Y145" s="16">
        <v>25810.6</v>
      </c>
      <c r="Z145" s="16">
        <v>17013.776999999998</v>
      </c>
      <c r="AA145" s="16">
        <f t="shared" si="128"/>
        <v>8796.8230000000003</v>
      </c>
      <c r="AB145" s="9">
        <f t="shared" si="129"/>
        <v>0.3408221040967665</v>
      </c>
      <c r="AC145" s="16">
        <f t="shared" si="127"/>
        <v>21758</v>
      </c>
    </row>
    <row r="146" spans="1:29" ht="24" customHeight="1" x14ac:dyDescent="0.25">
      <c r="A146" s="10" t="s">
        <v>113</v>
      </c>
      <c r="B146" s="11" t="s">
        <v>3</v>
      </c>
      <c r="C146" s="12" t="s">
        <v>115</v>
      </c>
      <c r="D146" s="12" t="s">
        <v>523</v>
      </c>
      <c r="E146" s="13" t="s">
        <v>395</v>
      </c>
      <c r="F146" s="8">
        <f t="shared" si="121"/>
        <v>19780</v>
      </c>
      <c r="G146" s="14">
        <v>40589</v>
      </c>
      <c r="H146" s="17"/>
      <c r="I146" s="12" t="s">
        <v>480</v>
      </c>
      <c r="J146" s="14">
        <v>47894</v>
      </c>
      <c r="K146" s="12">
        <v>0.442</v>
      </c>
      <c r="L146" s="12" t="s">
        <v>493</v>
      </c>
      <c r="M146" s="11">
        <v>86</v>
      </c>
      <c r="N146" s="11">
        <v>230</v>
      </c>
      <c r="O146" s="11">
        <f t="shared" si="122"/>
        <v>19.78</v>
      </c>
      <c r="P146" s="11" t="s">
        <v>528</v>
      </c>
      <c r="Q146" s="11">
        <v>2</v>
      </c>
      <c r="R146" s="11" t="s">
        <v>421</v>
      </c>
      <c r="S146" s="11" t="s">
        <v>444</v>
      </c>
      <c r="T146" s="15">
        <v>22570</v>
      </c>
      <c r="U146" s="15">
        <v>21158</v>
      </c>
      <c r="V146" s="15">
        <v>21949</v>
      </c>
      <c r="W146" s="16">
        <v>21571</v>
      </c>
      <c r="X146" s="16">
        <v>19819.11</v>
      </c>
      <c r="Y146" s="16">
        <v>21149.08</v>
      </c>
      <c r="Z146" s="16">
        <v>10470.59</v>
      </c>
      <c r="AA146" s="16">
        <f t="shared" si="128"/>
        <v>10678.490000000002</v>
      </c>
      <c r="AB146" s="9">
        <f t="shared" si="129"/>
        <v>0.50491510741838419</v>
      </c>
      <c r="AC146" s="16">
        <f t="shared" si="127"/>
        <v>21758</v>
      </c>
    </row>
    <row r="147" spans="1:29" ht="24" customHeight="1" x14ac:dyDescent="0.25">
      <c r="A147" s="10" t="s">
        <v>117</v>
      </c>
      <c r="B147" s="11" t="s">
        <v>3</v>
      </c>
      <c r="C147" s="12" t="s">
        <v>118</v>
      </c>
      <c r="D147" s="12" t="s">
        <v>523</v>
      </c>
      <c r="E147" s="13" t="s">
        <v>395</v>
      </c>
      <c r="F147" s="8">
        <f t="shared" si="121"/>
        <v>19780</v>
      </c>
      <c r="G147" s="14">
        <v>40617</v>
      </c>
      <c r="H147" s="17"/>
      <c r="I147" s="12" t="s">
        <v>480</v>
      </c>
      <c r="J147" s="14">
        <v>47922</v>
      </c>
      <c r="K147" s="12">
        <v>0.46400000000000002</v>
      </c>
      <c r="L147" s="12" t="s">
        <v>493</v>
      </c>
      <c r="M147" s="11">
        <v>86</v>
      </c>
      <c r="N147" s="11">
        <v>230</v>
      </c>
      <c r="O147" s="11">
        <f t="shared" si="122"/>
        <v>19.78</v>
      </c>
      <c r="P147" s="11" t="s">
        <v>532</v>
      </c>
      <c r="Q147" s="11">
        <v>2</v>
      </c>
      <c r="R147" s="11" t="s">
        <v>421</v>
      </c>
      <c r="S147" s="11" t="s">
        <v>444</v>
      </c>
      <c r="T147" s="15">
        <v>23433</v>
      </c>
      <c r="U147" s="15">
        <v>22996</v>
      </c>
      <c r="V147" s="15">
        <v>23890</v>
      </c>
      <c r="W147" s="16">
        <v>25808</v>
      </c>
      <c r="X147" s="16">
        <v>25895.38</v>
      </c>
      <c r="Y147" s="16">
        <v>26462.29</v>
      </c>
      <c r="Z147" s="16">
        <v>17286.296999999999</v>
      </c>
      <c r="AA147" s="16">
        <f t="shared" si="128"/>
        <v>9175.9930000000022</v>
      </c>
      <c r="AB147" s="9">
        <f t="shared" si="129"/>
        <v>0.34675732901423129</v>
      </c>
      <c r="AC147" s="16">
        <f t="shared" si="127"/>
        <v>21758</v>
      </c>
    </row>
    <row r="148" spans="1:29" ht="24" customHeight="1" x14ac:dyDescent="0.25">
      <c r="A148" s="10" t="s">
        <v>148</v>
      </c>
      <c r="B148" s="11" t="s">
        <v>3</v>
      </c>
      <c r="C148" s="12" t="s">
        <v>33</v>
      </c>
      <c r="D148" s="12" t="s">
        <v>523</v>
      </c>
      <c r="E148" s="13" t="s">
        <v>395</v>
      </c>
      <c r="F148" s="8">
        <f t="shared" si="121"/>
        <v>19780</v>
      </c>
      <c r="G148" s="14">
        <v>40693</v>
      </c>
      <c r="H148" s="17"/>
      <c r="I148" s="12" t="s">
        <v>481</v>
      </c>
      <c r="J148" s="14">
        <v>47998</v>
      </c>
      <c r="K148" s="12">
        <v>0.378</v>
      </c>
      <c r="L148" s="12" t="s">
        <v>493</v>
      </c>
      <c r="M148" s="11">
        <v>86</v>
      </c>
      <c r="N148" s="11">
        <v>230</v>
      </c>
      <c r="O148" s="11">
        <f t="shared" si="122"/>
        <v>19.78</v>
      </c>
      <c r="P148" s="11" t="s">
        <v>533</v>
      </c>
      <c r="Q148" s="11">
        <v>2</v>
      </c>
      <c r="R148" s="11" t="s">
        <v>534</v>
      </c>
      <c r="S148" s="11" t="s">
        <v>444</v>
      </c>
      <c r="T148" s="15">
        <v>17889</v>
      </c>
      <c r="U148" s="15">
        <v>20113</v>
      </c>
      <c r="V148" s="15">
        <v>20569</v>
      </c>
      <c r="W148" s="16">
        <v>21662</v>
      </c>
      <c r="X148" s="16"/>
      <c r="Y148" s="16">
        <v>20794.57</v>
      </c>
      <c r="Z148" s="16">
        <v>9316.8220000000001</v>
      </c>
      <c r="AA148" s="16">
        <f t="shared" si="128"/>
        <v>11477.748</v>
      </c>
      <c r="AB148" s="9">
        <f t="shared" si="129"/>
        <v>0.55195890080920162</v>
      </c>
      <c r="AC148" s="16">
        <f t="shared" si="127"/>
        <v>21758</v>
      </c>
    </row>
    <row r="149" spans="1:29" ht="24" customHeight="1" x14ac:dyDescent="0.25">
      <c r="A149" s="10" t="s">
        <v>158</v>
      </c>
      <c r="B149" s="11" t="s">
        <v>3</v>
      </c>
      <c r="C149" s="12" t="s">
        <v>45</v>
      </c>
      <c r="D149" s="12" t="s">
        <v>523</v>
      </c>
      <c r="E149" s="13" t="s">
        <v>395</v>
      </c>
      <c r="F149" s="8">
        <f t="shared" si="121"/>
        <v>19780</v>
      </c>
      <c r="G149" s="14">
        <v>40621</v>
      </c>
      <c r="H149" s="17"/>
      <c r="I149" s="12" t="s">
        <v>480</v>
      </c>
      <c r="J149" s="14">
        <v>47926</v>
      </c>
      <c r="K149" s="12">
        <v>0.46400000000000002</v>
      </c>
      <c r="L149" s="12" t="s">
        <v>493</v>
      </c>
      <c r="M149" s="11">
        <v>86</v>
      </c>
      <c r="N149" s="11">
        <v>230</v>
      </c>
      <c r="O149" s="11">
        <f t="shared" si="122"/>
        <v>19.78</v>
      </c>
      <c r="P149" s="11" t="s">
        <v>528</v>
      </c>
      <c r="Q149" s="11">
        <v>2</v>
      </c>
      <c r="R149" s="11" t="s">
        <v>421</v>
      </c>
      <c r="S149" s="11" t="s">
        <v>444</v>
      </c>
      <c r="T149" s="15">
        <v>21202</v>
      </c>
      <c r="U149" s="15">
        <v>21075</v>
      </c>
      <c r="V149" s="15">
        <v>22481</v>
      </c>
      <c r="W149" s="16">
        <v>23724</v>
      </c>
      <c r="X149" s="16">
        <v>22976.22</v>
      </c>
      <c r="Y149" s="16">
        <v>24271.72</v>
      </c>
      <c r="Z149" s="16">
        <v>19215.535</v>
      </c>
      <c r="AA149" s="16">
        <f t="shared" si="128"/>
        <v>5056.1850000000013</v>
      </c>
      <c r="AB149" s="9">
        <f t="shared" si="129"/>
        <v>0.20831589191042091</v>
      </c>
      <c r="AC149" s="16">
        <f t="shared" si="127"/>
        <v>21758</v>
      </c>
    </row>
    <row r="150" spans="1:29" ht="24" customHeight="1" x14ac:dyDescent="0.25">
      <c r="A150" s="10" t="s">
        <v>157</v>
      </c>
      <c r="B150" s="11" t="s">
        <v>152</v>
      </c>
      <c r="C150" s="12" t="s">
        <v>97</v>
      </c>
      <c r="D150" s="12" t="s">
        <v>525</v>
      </c>
      <c r="E150" s="13" t="s">
        <v>385</v>
      </c>
      <c r="F150" s="8">
        <f t="shared" si="121"/>
        <v>19800</v>
      </c>
      <c r="G150" s="14">
        <v>40164</v>
      </c>
      <c r="H150" s="12"/>
      <c r="I150" s="12" t="s">
        <v>480</v>
      </c>
      <c r="J150" s="18"/>
      <c r="K150" s="12"/>
      <c r="L150" s="12"/>
      <c r="M150" s="11">
        <v>110</v>
      </c>
      <c r="N150" s="11">
        <v>180</v>
      </c>
      <c r="O150" s="11">
        <f t="shared" si="122"/>
        <v>19.8</v>
      </c>
      <c r="P150" s="11"/>
      <c r="Q150" s="11">
        <v>3</v>
      </c>
      <c r="R150" s="11" t="s">
        <v>418</v>
      </c>
      <c r="S150" s="11" t="s">
        <v>435</v>
      </c>
      <c r="T150" s="15">
        <v>21415</v>
      </c>
      <c r="U150" s="15">
        <v>20784</v>
      </c>
      <c r="V150" s="15">
        <v>20830</v>
      </c>
      <c r="W150" s="16">
        <v>17198</v>
      </c>
      <c r="X150" s="16">
        <v>18437.560000000001</v>
      </c>
      <c r="Y150" s="16">
        <v>22266.720000000001</v>
      </c>
      <c r="Z150" s="16">
        <v>5833.0559999999996</v>
      </c>
      <c r="AA150" s="16">
        <f t="shared" si="128"/>
        <v>16433.664000000001</v>
      </c>
      <c r="AB150" s="9">
        <f t="shared" si="129"/>
        <v>0.73803703464183323</v>
      </c>
      <c r="AC150" s="16">
        <f>O150*1166</f>
        <v>23086.799999999999</v>
      </c>
    </row>
    <row r="151" spans="1:29" ht="24" customHeight="1" x14ac:dyDescent="0.25">
      <c r="A151" s="10" t="s">
        <v>289</v>
      </c>
      <c r="B151" s="11" t="s">
        <v>130</v>
      </c>
      <c r="C151" s="12" t="s">
        <v>290</v>
      </c>
      <c r="D151" s="12" t="s">
        <v>577</v>
      </c>
      <c r="E151" s="13" t="s">
        <v>385</v>
      </c>
      <c r="F151" s="8">
        <f t="shared" si="121"/>
        <v>19800</v>
      </c>
      <c r="G151" s="14">
        <v>40205</v>
      </c>
      <c r="H151" s="17"/>
      <c r="I151" s="12" t="s">
        <v>480</v>
      </c>
      <c r="J151" s="14">
        <v>47510</v>
      </c>
      <c r="K151" s="12">
        <v>0.442</v>
      </c>
      <c r="L151" s="12" t="s">
        <v>492</v>
      </c>
      <c r="M151" s="11">
        <v>110</v>
      </c>
      <c r="N151" s="11">
        <v>180</v>
      </c>
      <c r="O151" s="11">
        <f t="shared" si="122"/>
        <v>19.8</v>
      </c>
      <c r="P151" s="11" t="s">
        <v>535</v>
      </c>
      <c r="Q151" s="11">
        <v>3</v>
      </c>
      <c r="R151" s="11" t="s">
        <v>536</v>
      </c>
      <c r="S151" s="11" t="s">
        <v>435</v>
      </c>
      <c r="T151" s="15">
        <v>21928</v>
      </c>
      <c r="U151" s="15">
        <v>23722</v>
      </c>
      <c r="V151" s="15">
        <v>26713</v>
      </c>
      <c r="W151" s="16">
        <v>25005</v>
      </c>
      <c r="X151" s="16">
        <v>25734.2</v>
      </c>
      <c r="Y151" s="16">
        <v>23609.82</v>
      </c>
      <c r="Z151" s="16">
        <v>12273.007</v>
      </c>
      <c r="AA151" s="16">
        <f t="shared" si="128"/>
        <v>11336.813</v>
      </c>
      <c r="AB151" s="9">
        <f t="shared" si="129"/>
        <v>0.48017363114161821</v>
      </c>
      <c r="AC151" s="16">
        <f>O151*1170</f>
        <v>23166</v>
      </c>
    </row>
    <row r="152" spans="1:29" ht="24" customHeight="1" x14ac:dyDescent="0.25">
      <c r="A152" s="10" t="s">
        <v>275</v>
      </c>
      <c r="B152" s="11" t="s">
        <v>35</v>
      </c>
      <c r="C152" s="12" t="s">
        <v>50</v>
      </c>
      <c r="D152" s="12" t="s">
        <v>525</v>
      </c>
      <c r="E152" s="13" t="s">
        <v>385</v>
      </c>
      <c r="F152" s="8">
        <f t="shared" si="121"/>
        <v>19800</v>
      </c>
      <c r="G152" s="14">
        <v>40617</v>
      </c>
      <c r="H152" s="12"/>
      <c r="I152" s="12" t="s">
        <v>480</v>
      </c>
      <c r="J152" s="18"/>
      <c r="K152" s="12"/>
      <c r="L152" s="12"/>
      <c r="M152" s="11">
        <v>110</v>
      </c>
      <c r="N152" s="11">
        <v>180</v>
      </c>
      <c r="O152" s="11">
        <f t="shared" si="122"/>
        <v>19.8</v>
      </c>
      <c r="P152" s="11"/>
      <c r="Q152" s="11">
        <v>5</v>
      </c>
      <c r="R152" s="11" t="s">
        <v>424</v>
      </c>
      <c r="S152" s="11" t="s">
        <v>435</v>
      </c>
      <c r="T152" s="15">
        <v>19442</v>
      </c>
      <c r="U152" s="15">
        <v>19654</v>
      </c>
      <c r="V152" s="15">
        <v>20894</v>
      </c>
      <c r="W152" s="16">
        <v>19724</v>
      </c>
      <c r="X152" s="16">
        <v>19963.5</v>
      </c>
      <c r="Y152" s="16">
        <v>19335.259999999998</v>
      </c>
      <c r="Z152" s="16">
        <v>7806.4250000000002</v>
      </c>
      <c r="AA152" s="16">
        <f t="shared" si="128"/>
        <v>11528.834999999999</v>
      </c>
      <c r="AB152" s="9">
        <f t="shared" si="129"/>
        <v>0.5962596313677706</v>
      </c>
      <c r="AC152" s="16">
        <f>O152*1166</f>
        <v>23086.799999999999</v>
      </c>
    </row>
    <row r="153" spans="1:29" ht="24" customHeight="1" x14ac:dyDescent="0.25">
      <c r="A153" s="10" t="s">
        <v>269</v>
      </c>
      <c r="B153" s="11" t="s">
        <v>6</v>
      </c>
      <c r="C153" s="12" t="s">
        <v>97</v>
      </c>
      <c r="D153" s="12" t="s">
        <v>525</v>
      </c>
      <c r="E153" s="13" t="s">
        <v>385</v>
      </c>
      <c r="F153" s="8">
        <f t="shared" si="121"/>
        <v>19800</v>
      </c>
      <c r="G153" s="14">
        <v>40151</v>
      </c>
      <c r="H153" s="12"/>
      <c r="I153" s="12" t="s">
        <v>480</v>
      </c>
      <c r="J153" s="18"/>
      <c r="K153" s="12"/>
      <c r="L153" s="12"/>
      <c r="M153" s="11">
        <v>110</v>
      </c>
      <c r="N153" s="11">
        <v>180</v>
      </c>
      <c r="O153" s="11">
        <f t="shared" si="122"/>
        <v>19.8</v>
      </c>
      <c r="P153" s="11"/>
      <c r="Q153" s="11">
        <v>3</v>
      </c>
      <c r="R153" s="11" t="s">
        <v>423</v>
      </c>
      <c r="S153" s="11" t="s">
        <v>435</v>
      </c>
      <c r="T153" s="15">
        <v>24771</v>
      </c>
      <c r="U153" s="15">
        <v>23620</v>
      </c>
      <c r="V153" s="15">
        <v>23409</v>
      </c>
      <c r="W153" s="16">
        <v>23016</v>
      </c>
      <c r="X153" s="16">
        <v>23631.95</v>
      </c>
      <c r="Y153" s="16">
        <v>23886.55</v>
      </c>
      <c r="Z153" s="16">
        <v>10872.475</v>
      </c>
      <c r="AA153" s="16">
        <f t="shared" si="128"/>
        <v>13014.074999999999</v>
      </c>
      <c r="AB153" s="9">
        <f t="shared" si="129"/>
        <v>0.54482857507676907</v>
      </c>
      <c r="AC153" s="16">
        <f>O153*1166</f>
        <v>23086.799999999999</v>
      </c>
    </row>
    <row r="154" spans="1:29" ht="24" customHeight="1" x14ac:dyDescent="0.25">
      <c r="A154" s="10" t="s">
        <v>297</v>
      </c>
      <c r="B154" s="11" t="s">
        <v>6</v>
      </c>
      <c r="C154" s="12" t="s">
        <v>27</v>
      </c>
      <c r="D154" s="12" t="s">
        <v>525</v>
      </c>
      <c r="E154" s="13" t="s">
        <v>385</v>
      </c>
      <c r="F154" s="8">
        <f t="shared" si="121"/>
        <v>19800</v>
      </c>
      <c r="G154" s="14">
        <v>40161</v>
      </c>
      <c r="H154" s="12"/>
      <c r="I154" s="12" t="s">
        <v>480</v>
      </c>
      <c r="J154" s="18"/>
      <c r="K154" s="12"/>
      <c r="L154" s="12"/>
      <c r="M154" s="11">
        <v>110</v>
      </c>
      <c r="N154" s="11">
        <v>180</v>
      </c>
      <c r="O154" s="11">
        <f t="shared" si="122"/>
        <v>19.8</v>
      </c>
      <c r="P154" s="11"/>
      <c r="Q154" s="11">
        <v>3</v>
      </c>
      <c r="R154" s="11" t="s">
        <v>418</v>
      </c>
      <c r="S154" s="11" t="s">
        <v>435</v>
      </c>
      <c r="T154" s="15">
        <v>23030</v>
      </c>
      <c r="U154" s="15">
        <v>21970</v>
      </c>
      <c r="V154" s="15">
        <v>24287</v>
      </c>
      <c r="W154" s="16">
        <v>22392</v>
      </c>
      <c r="X154" s="16">
        <v>22752.01</v>
      </c>
      <c r="Y154" s="16">
        <v>23826.89</v>
      </c>
      <c r="Z154" s="16">
        <v>1012.602</v>
      </c>
      <c r="AA154" s="16">
        <f t="shared" si="128"/>
        <v>22814.288</v>
      </c>
      <c r="AB154" s="9">
        <f t="shared" si="129"/>
        <v>0.95750171340028012</v>
      </c>
      <c r="AC154" s="16">
        <f>O154*1166</f>
        <v>23086.799999999999</v>
      </c>
    </row>
    <row r="155" spans="1:29" ht="24" customHeight="1" x14ac:dyDescent="0.25">
      <c r="A155" s="10" t="s">
        <v>155</v>
      </c>
      <c r="B155" s="11" t="s">
        <v>14</v>
      </c>
      <c r="C155" s="12" t="s">
        <v>156</v>
      </c>
      <c r="D155" s="12" t="s">
        <v>525</v>
      </c>
      <c r="E155" s="13" t="s">
        <v>385</v>
      </c>
      <c r="F155" s="8">
        <f t="shared" si="121"/>
        <v>19800</v>
      </c>
      <c r="G155" s="14">
        <v>40316</v>
      </c>
      <c r="H155" s="12"/>
      <c r="I155" s="12" t="s">
        <v>480</v>
      </c>
      <c r="J155" s="18"/>
      <c r="K155" s="12"/>
      <c r="L155" s="12"/>
      <c r="M155" s="11">
        <v>110</v>
      </c>
      <c r="N155" s="11">
        <v>180</v>
      </c>
      <c r="O155" s="11">
        <f t="shared" si="122"/>
        <v>19.8</v>
      </c>
      <c r="P155" s="11"/>
      <c r="Q155" s="11">
        <v>3</v>
      </c>
      <c r="R155" s="11" t="s">
        <v>418</v>
      </c>
      <c r="S155" s="11" t="s">
        <v>435</v>
      </c>
      <c r="T155" s="15">
        <v>21824</v>
      </c>
      <c r="U155" s="15">
        <v>21155</v>
      </c>
      <c r="V155" s="15">
        <v>20675</v>
      </c>
      <c r="W155" s="16">
        <v>19884</v>
      </c>
      <c r="X155" s="16">
        <v>18597.259999999998</v>
      </c>
      <c r="Y155" s="16">
        <v>22268.39</v>
      </c>
      <c r="Z155" s="16">
        <v>15995.023999999999</v>
      </c>
      <c r="AA155" s="16">
        <f t="shared" si="128"/>
        <v>6273.366</v>
      </c>
      <c r="AB155" s="9">
        <f t="shared" si="129"/>
        <v>0.28171619052836777</v>
      </c>
      <c r="AC155" s="16">
        <f>O155*1166</f>
        <v>23086.799999999999</v>
      </c>
    </row>
    <row r="156" spans="1:29" ht="24" customHeight="1" x14ac:dyDescent="0.25">
      <c r="A156" s="10" t="s">
        <v>132</v>
      </c>
      <c r="B156" s="11" t="s">
        <v>133</v>
      </c>
      <c r="C156" s="12" t="s">
        <v>134</v>
      </c>
      <c r="D156" s="12" t="s">
        <v>577</v>
      </c>
      <c r="E156" s="13" t="s">
        <v>385</v>
      </c>
      <c r="F156" s="8">
        <f t="shared" si="121"/>
        <v>19800</v>
      </c>
      <c r="G156" s="14">
        <v>40302</v>
      </c>
      <c r="H156" s="17"/>
      <c r="I156" s="12" t="s">
        <v>480</v>
      </c>
      <c r="J156" s="14">
        <v>47607</v>
      </c>
      <c r="K156" s="12">
        <v>0.442</v>
      </c>
      <c r="L156" s="12" t="s">
        <v>492</v>
      </c>
      <c r="M156" s="11">
        <v>110</v>
      </c>
      <c r="N156" s="11">
        <v>180</v>
      </c>
      <c r="O156" s="11">
        <f t="shared" si="122"/>
        <v>19.8</v>
      </c>
      <c r="P156" s="11" t="s">
        <v>501</v>
      </c>
      <c r="Q156" s="11">
        <v>3</v>
      </c>
      <c r="R156" s="11" t="s">
        <v>420</v>
      </c>
      <c r="S156" s="11" t="s">
        <v>435</v>
      </c>
      <c r="T156" s="15">
        <v>23679</v>
      </c>
      <c r="U156" s="15">
        <v>22724</v>
      </c>
      <c r="V156" s="15">
        <v>24653</v>
      </c>
      <c r="W156" s="16">
        <v>24327</v>
      </c>
      <c r="X156" s="16">
        <v>17081.75</v>
      </c>
      <c r="Y156" s="16">
        <v>17667.22</v>
      </c>
      <c r="Z156" s="16">
        <v>6478.3069999999998</v>
      </c>
      <c r="AA156" s="16">
        <f t="shared" si="128"/>
        <v>11188.913</v>
      </c>
      <c r="AB156" s="9">
        <f t="shared" si="129"/>
        <v>0.63331486221374955</v>
      </c>
      <c r="AC156" s="16">
        <f>O156*1170</f>
        <v>23166</v>
      </c>
    </row>
    <row r="157" spans="1:29" ht="24" customHeight="1" x14ac:dyDescent="0.25">
      <c r="A157" s="10" t="s">
        <v>70</v>
      </c>
      <c r="B157" s="11" t="s">
        <v>44</v>
      </c>
      <c r="C157" s="12" t="s">
        <v>71</v>
      </c>
      <c r="D157" s="12" t="s">
        <v>523</v>
      </c>
      <c r="E157" s="13" t="s">
        <v>385</v>
      </c>
      <c r="F157" s="8">
        <f t="shared" si="121"/>
        <v>19800</v>
      </c>
      <c r="G157" s="14">
        <v>40165</v>
      </c>
      <c r="H157" s="17"/>
      <c r="I157" s="12" t="s">
        <v>480</v>
      </c>
      <c r="J157" s="14">
        <v>47470</v>
      </c>
      <c r="K157" s="12">
        <v>0.47399999999999998</v>
      </c>
      <c r="L157" s="12" t="s">
        <v>492</v>
      </c>
      <c r="M157" s="11">
        <v>110</v>
      </c>
      <c r="N157" s="11">
        <v>180</v>
      </c>
      <c r="O157" s="11">
        <f t="shared" si="122"/>
        <v>19.8</v>
      </c>
      <c r="P157" s="11" t="s">
        <v>538</v>
      </c>
      <c r="Q157" s="11">
        <v>3</v>
      </c>
      <c r="R157" s="11" t="s">
        <v>537</v>
      </c>
      <c r="S157" s="11" t="s">
        <v>435</v>
      </c>
      <c r="T157" s="15">
        <v>23385</v>
      </c>
      <c r="U157" s="15">
        <v>22005</v>
      </c>
      <c r="V157" s="15">
        <v>21298</v>
      </c>
      <c r="W157" s="16">
        <v>22403</v>
      </c>
      <c r="X157" s="16">
        <v>21173.89</v>
      </c>
      <c r="Y157" s="16">
        <v>23928.07</v>
      </c>
      <c r="Z157" s="16">
        <v>10682.281999999999</v>
      </c>
      <c r="AA157" s="16">
        <f t="shared" si="128"/>
        <v>13245.788</v>
      </c>
      <c r="AB157" s="9">
        <f t="shared" si="129"/>
        <v>0.55356691952171655</v>
      </c>
      <c r="AC157" s="16">
        <f t="shared" ref="AC157:AC165" si="130">O157*1100</f>
        <v>21780</v>
      </c>
    </row>
    <row r="158" spans="1:29" ht="24" customHeight="1" x14ac:dyDescent="0.25">
      <c r="A158" s="10" t="s">
        <v>200</v>
      </c>
      <c r="B158" s="11" t="s">
        <v>44</v>
      </c>
      <c r="C158" s="12" t="s">
        <v>28</v>
      </c>
      <c r="D158" s="12" t="s">
        <v>523</v>
      </c>
      <c r="E158" s="13" t="s">
        <v>385</v>
      </c>
      <c r="F158" s="8">
        <f t="shared" si="121"/>
        <v>19800</v>
      </c>
      <c r="G158" s="14">
        <v>40156</v>
      </c>
      <c r="H158" s="12"/>
      <c r="I158" s="12" t="s">
        <v>480</v>
      </c>
      <c r="J158" s="18"/>
      <c r="K158" s="12"/>
      <c r="L158" s="12"/>
      <c r="M158" s="11">
        <v>110</v>
      </c>
      <c r="N158" s="11">
        <v>180</v>
      </c>
      <c r="O158" s="11">
        <f t="shared" si="122"/>
        <v>19.8</v>
      </c>
      <c r="P158" s="11"/>
      <c r="Q158" s="11">
        <v>3</v>
      </c>
      <c r="R158" s="11" t="s">
        <v>420</v>
      </c>
      <c r="S158" s="11" t="s">
        <v>435</v>
      </c>
      <c r="T158" s="15">
        <v>21907</v>
      </c>
      <c r="U158" s="15">
        <v>21993</v>
      </c>
      <c r="V158" s="15">
        <v>20246</v>
      </c>
      <c r="W158" s="16">
        <v>19517</v>
      </c>
      <c r="X158" s="16">
        <v>21195.59</v>
      </c>
      <c r="Y158" s="16">
        <v>20378.669999999998</v>
      </c>
      <c r="Z158" s="16">
        <v>34798.951000000001</v>
      </c>
      <c r="AA158" s="16">
        <f t="shared" si="128"/>
        <v>-14420.281000000003</v>
      </c>
      <c r="AB158" s="9">
        <f t="shared" si="129"/>
        <v>-0.70761639498554141</v>
      </c>
      <c r="AC158" s="16">
        <f t="shared" si="130"/>
        <v>21780</v>
      </c>
    </row>
    <row r="159" spans="1:29" ht="24" customHeight="1" x14ac:dyDescent="0.25">
      <c r="A159" s="10" t="s">
        <v>242</v>
      </c>
      <c r="B159" s="11" t="s">
        <v>44</v>
      </c>
      <c r="C159" s="12" t="s">
        <v>243</v>
      </c>
      <c r="D159" s="12" t="s">
        <v>523</v>
      </c>
      <c r="E159" s="13" t="s">
        <v>385</v>
      </c>
      <c r="F159" s="8">
        <f t="shared" si="121"/>
        <v>19800</v>
      </c>
      <c r="G159" s="14">
        <v>40606</v>
      </c>
      <c r="H159" s="17"/>
      <c r="I159" s="12" t="s">
        <v>480</v>
      </c>
      <c r="J159" s="14">
        <v>47911</v>
      </c>
      <c r="K159" s="12">
        <v>0.442</v>
      </c>
      <c r="L159" s="12" t="s">
        <v>492</v>
      </c>
      <c r="M159" s="11">
        <v>110</v>
      </c>
      <c r="N159" s="11">
        <v>180</v>
      </c>
      <c r="O159" s="11">
        <f t="shared" si="122"/>
        <v>19.8</v>
      </c>
      <c r="P159" s="11" t="s">
        <v>539</v>
      </c>
      <c r="Q159" s="11">
        <v>5</v>
      </c>
      <c r="R159" s="11" t="s">
        <v>424</v>
      </c>
      <c r="S159" s="11" t="s">
        <v>435</v>
      </c>
      <c r="T159" s="15">
        <v>20270</v>
      </c>
      <c r="U159" s="15">
        <v>19966</v>
      </c>
      <c r="V159" s="15">
        <v>18972</v>
      </c>
      <c r="W159" s="16">
        <v>20332</v>
      </c>
      <c r="X159" s="16">
        <v>20697.21</v>
      </c>
      <c r="Y159" s="16">
        <v>14951.5</v>
      </c>
      <c r="Z159" s="16">
        <v>12376.995000000001</v>
      </c>
      <c r="AA159" s="16">
        <f t="shared" si="128"/>
        <v>2574.5049999999992</v>
      </c>
      <c r="AB159" s="9">
        <f t="shared" si="129"/>
        <v>0.17219041567735674</v>
      </c>
      <c r="AC159" s="16">
        <f t="shared" si="130"/>
        <v>21780</v>
      </c>
    </row>
    <row r="160" spans="1:29" ht="24" customHeight="1" x14ac:dyDescent="0.25">
      <c r="A160" s="10" t="s">
        <v>348</v>
      </c>
      <c r="B160" s="11" t="s">
        <v>44</v>
      </c>
      <c r="C160" s="12" t="s">
        <v>349</v>
      </c>
      <c r="D160" s="12" t="s">
        <v>523</v>
      </c>
      <c r="E160" s="13" t="s">
        <v>385</v>
      </c>
      <c r="F160" s="8">
        <f t="shared" si="121"/>
        <v>19800</v>
      </c>
      <c r="G160" s="14">
        <v>40168</v>
      </c>
      <c r="H160" s="12"/>
      <c r="I160" s="12" t="s">
        <v>480</v>
      </c>
      <c r="J160" s="18"/>
      <c r="K160" s="12"/>
      <c r="L160" s="12"/>
      <c r="M160" s="11">
        <v>110</v>
      </c>
      <c r="N160" s="11">
        <v>180</v>
      </c>
      <c r="O160" s="11">
        <f t="shared" si="122"/>
        <v>19.8</v>
      </c>
      <c r="P160" s="11"/>
      <c r="Q160" s="11">
        <v>3</v>
      </c>
      <c r="R160" s="11" t="s">
        <v>420</v>
      </c>
      <c r="S160" s="11" t="s">
        <v>435</v>
      </c>
      <c r="T160" s="15">
        <v>24029</v>
      </c>
      <c r="U160" s="15">
        <v>24106</v>
      </c>
      <c r="V160" s="15">
        <v>23550</v>
      </c>
      <c r="W160" s="16">
        <v>24969</v>
      </c>
      <c r="X160" s="16">
        <v>24455.11</v>
      </c>
      <c r="Y160" s="16"/>
      <c r="Z160" s="16">
        <v>361.31099999999998</v>
      </c>
      <c r="AA160" s="16"/>
      <c r="AB160" s="16"/>
      <c r="AC160" s="16">
        <f t="shared" si="130"/>
        <v>21780</v>
      </c>
    </row>
    <row r="161" spans="1:29" ht="24" customHeight="1" x14ac:dyDescent="0.25">
      <c r="A161" s="10" t="s">
        <v>68</v>
      </c>
      <c r="B161" s="11" t="s">
        <v>53</v>
      </c>
      <c r="C161" s="12" t="s">
        <v>69</v>
      </c>
      <c r="D161" s="12" t="s">
        <v>523</v>
      </c>
      <c r="E161" s="13" t="s">
        <v>385</v>
      </c>
      <c r="F161" s="8">
        <f t="shared" si="121"/>
        <v>19800</v>
      </c>
      <c r="G161" s="14">
        <v>40169</v>
      </c>
      <c r="H161" s="12"/>
      <c r="I161" s="12" t="s">
        <v>480</v>
      </c>
      <c r="J161" s="18"/>
      <c r="K161" s="12"/>
      <c r="L161" s="12"/>
      <c r="M161" s="11">
        <v>110</v>
      </c>
      <c r="N161" s="11">
        <v>180</v>
      </c>
      <c r="O161" s="11">
        <f t="shared" si="122"/>
        <v>19.8</v>
      </c>
      <c r="P161" s="11"/>
      <c r="Q161" s="11">
        <v>3</v>
      </c>
      <c r="R161" s="11" t="s">
        <v>418</v>
      </c>
      <c r="S161" s="11" t="s">
        <v>435</v>
      </c>
      <c r="T161" s="15">
        <v>23352</v>
      </c>
      <c r="U161" s="15">
        <v>22895</v>
      </c>
      <c r="V161" s="15">
        <v>22100</v>
      </c>
      <c r="W161" s="16">
        <v>23293</v>
      </c>
      <c r="X161" s="16">
        <v>22239.07</v>
      </c>
      <c r="Y161" s="16">
        <v>20474.53</v>
      </c>
      <c r="Z161" s="16">
        <v>6845.5860000000002</v>
      </c>
      <c r="AA161" s="16">
        <f>Y161-Z161</f>
        <v>13628.944</v>
      </c>
      <c r="AB161" s="9">
        <f>AA161/Y161</f>
        <v>0.665653570558152</v>
      </c>
      <c r="AC161" s="16">
        <f t="shared" si="130"/>
        <v>21780</v>
      </c>
    </row>
    <row r="162" spans="1:29" ht="24" customHeight="1" x14ac:dyDescent="0.25">
      <c r="A162" s="10" t="s">
        <v>361</v>
      </c>
      <c r="B162" s="11" t="s">
        <v>99</v>
      </c>
      <c r="C162" s="12" t="s">
        <v>366</v>
      </c>
      <c r="D162" s="12" t="s">
        <v>523</v>
      </c>
      <c r="E162" s="13" t="s">
        <v>387</v>
      </c>
      <c r="F162" s="8">
        <f t="shared" si="121"/>
        <v>19800</v>
      </c>
      <c r="G162" s="14">
        <v>40084</v>
      </c>
      <c r="H162" s="12"/>
      <c r="I162" s="12" t="s">
        <v>480</v>
      </c>
      <c r="J162" s="18"/>
      <c r="K162" s="12"/>
      <c r="L162" s="12"/>
      <c r="M162" s="11">
        <v>110</v>
      </c>
      <c r="N162" s="11">
        <v>180</v>
      </c>
      <c r="O162" s="11">
        <f t="shared" si="122"/>
        <v>19.8</v>
      </c>
      <c r="P162" s="11"/>
      <c r="Q162" s="11">
        <v>3</v>
      </c>
      <c r="R162" s="11" t="s">
        <v>420</v>
      </c>
      <c r="S162" s="11" t="s">
        <v>435</v>
      </c>
      <c r="T162" s="15">
        <v>25225</v>
      </c>
      <c r="U162" s="15">
        <v>21028</v>
      </c>
      <c r="V162" s="15">
        <v>21201</v>
      </c>
      <c r="W162" s="16">
        <v>23230</v>
      </c>
      <c r="X162" s="16"/>
      <c r="Y162" s="16"/>
      <c r="Z162" s="16">
        <v>3254.4850000000001</v>
      </c>
      <c r="AA162" s="16"/>
      <c r="AB162" s="16"/>
      <c r="AC162" s="16">
        <f t="shared" si="130"/>
        <v>21780</v>
      </c>
    </row>
    <row r="163" spans="1:29" ht="24" customHeight="1" x14ac:dyDescent="0.25">
      <c r="A163" s="10" t="s">
        <v>8</v>
      </c>
      <c r="B163" s="11" t="s">
        <v>3</v>
      </c>
      <c r="C163" s="12" t="s">
        <v>9</v>
      </c>
      <c r="D163" s="12" t="s">
        <v>523</v>
      </c>
      <c r="E163" s="13" t="s">
        <v>385</v>
      </c>
      <c r="F163" s="8">
        <f t="shared" si="121"/>
        <v>19800</v>
      </c>
      <c r="G163" s="14">
        <v>40162</v>
      </c>
      <c r="H163" s="12"/>
      <c r="I163" s="12" t="s">
        <v>480</v>
      </c>
      <c r="J163" s="14">
        <v>47467</v>
      </c>
      <c r="K163" s="12">
        <v>0.45100000000000001</v>
      </c>
      <c r="L163" s="12" t="s">
        <v>492</v>
      </c>
      <c r="M163" s="11">
        <v>110</v>
      </c>
      <c r="N163" s="11">
        <v>180</v>
      </c>
      <c r="O163" s="11">
        <f t="shared" si="122"/>
        <v>19.8</v>
      </c>
      <c r="P163" s="11" t="s">
        <v>542</v>
      </c>
      <c r="Q163" s="11">
        <v>3</v>
      </c>
      <c r="R163" s="11" t="s">
        <v>543</v>
      </c>
      <c r="S163" s="11" t="s">
        <v>435</v>
      </c>
      <c r="T163" s="15">
        <v>24354</v>
      </c>
      <c r="U163" s="15">
        <v>23294</v>
      </c>
      <c r="V163" s="15">
        <v>24018</v>
      </c>
      <c r="W163" s="16">
        <v>24109</v>
      </c>
      <c r="X163" s="16">
        <v>20564.650000000001</v>
      </c>
      <c r="Y163" s="16">
        <v>17005.330000000002</v>
      </c>
      <c r="Z163" s="16">
        <v>8500.2160000000003</v>
      </c>
      <c r="AA163" s="16">
        <f t="shared" ref="AA163:AA169" si="131">Y163-Z163</f>
        <v>8505.1140000000014</v>
      </c>
      <c r="AB163" s="9">
        <f t="shared" ref="AB163:AB169" si="132">AA163/Y163</f>
        <v>0.50014401367100791</v>
      </c>
      <c r="AC163" s="16">
        <f t="shared" si="130"/>
        <v>21780</v>
      </c>
    </row>
    <row r="164" spans="1:29" ht="24" customHeight="1" x14ac:dyDescent="0.25">
      <c r="A164" s="10" t="s">
        <v>174</v>
      </c>
      <c r="B164" s="11" t="s">
        <v>3</v>
      </c>
      <c r="C164" s="12" t="s">
        <v>175</v>
      </c>
      <c r="D164" s="12" t="s">
        <v>523</v>
      </c>
      <c r="E164" s="13" t="s">
        <v>385</v>
      </c>
      <c r="F164" s="8">
        <f t="shared" si="121"/>
        <v>19800</v>
      </c>
      <c r="G164" s="14">
        <v>40221</v>
      </c>
      <c r="H164" s="17"/>
      <c r="I164" s="12" t="s">
        <v>480</v>
      </c>
      <c r="J164" s="14">
        <v>47526</v>
      </c>
      <c r="K164" s="12">
        <v>0.442</v>
      </c>
      <c r="L164" s="12" t="s">
        <v>492</v>
      </c>
      <c r="M164" s="11">
        <v>110</v>
      </c>
      <c r="N164" s="11">
        <v>180</v>
      </c>
      <c r="O164" s="11">
        <f t="shared" si="122"/>
        <v>19.8</v>
      </c>
      <c r="P164" s="11" t="s">
        <v>542</v>
      </c>
      <c r="Q164" s="11">
        <v>3</v>
      </c>
      <c r="R164" s="11" t="s">
        <v>543</v>
      </c>
      <c r="S164" s="11" t="s">
        <v>435</v>
      </c>
      <c r="T164" s="15">
        <v>25123</v>
      </c>
      <c r="U164" s="15">
        <v>24242</v>
      </c>
      <c r="V164" s="15">
        <v>24788</v>
      </c>
      <c r="W164" s="16">
        <v>25411</v>
      </c>
      <c r="X164" s="16">
        <v>24371.85</v>
      </c>
      <c r="Y164" s="16">
        <v>25283.79</v>
      </c>
      <c r="Z164" s="16">
        <v>13068.628000000001</v>
      </c>
      <c r="AA164" s="16">
        <f t="shared" si="131"/>
        <v>12215.162</v>
      </c>
      <c r="AB164" s="9">
        <f t="shared" si="132"/>
        <v>0.48312226924839985</v>
      </c>
      <c r="AC164" s="16">
        <f t="shared" si="130"/>
        <v>21780</v>
      </c>
    </row>
    <row r="165" spans="1:29" ht="24" customHeight="1" x14ac:dyDescent="0.25">
      <c r="A165" s="10" t="s">
        <v>177</v>
      </c>
      <c r="B165" s="11" t="s">
        <v>3</v>
      </c>
      <c r="C165" s="12" t="s">
        <v>178</v>
      </c>
      <c r="D165" s="12" t="s">
        <v>523</v>
      </c>
      <c r="E165" s="13" t="s">
        <v>385</v>
      </c>
      <c r="F165" s="8">
        <f t="shared" si="121"/>
        <v>19800</v>
      </c>
      <c r="G165" s="14">
        <v>40242</v>
      </c>
      <c r="H165" s="17"/>
      <c r="I165" s="12" t="s">
        <v>480</v>
      </c>
      <c r="J165" s="14">
        <v>47547</v>
      </c>
      <c r="K165" s="12">
        <v>0.442</v>
      </c>
      <c r="L165" s="12" t="s">
        <v>492</v>
      </c>
      <c r="M165" s="11">
        <v>110</v>
      </c>
      <c r="N165" s="11">
        <v>180</v>
      </c>
      <c r="O165" s="11">
        <f t="shared" si="122"/>
        <v>19.8</v>
      </c>
      <c r="P165" s="11" t="s">
        <v>542</v>
      </c>
      <c r="Q165" s="11">
        <v>3</v>
      </c>
      <c r="R165" s="11" t="s">
        <v>543</v>
      </c>
      <c r="S165" s="11" t="s">
        <v>435</v>
      </c>
      <c r="T165" s="15">
        <v>23529</v>
      </c>
      <c r="U165" s="15">
        <v>24224</v>
      </c>
      <c r="V165" s="15">
        <v>23810</v>
      </c>
      <c r="W165" s="16">
        <v>24671</v>
      </c>
      <c r="X165" s="16">
        <v>24557.73</v>
      </c>
      <c r="Y165" s="16">
        <v>24888.42</v>
      </c>
      <c r="Z165" s="16">
        <v>17304.655999999999</v>
      </c>
      <c r="AA165" s="16">
        <f t="shared" si="131"/>
        <v>7583.7639999999992</v>
      </c>
      <c r="AB165" s="9">
        <f t="shared" si="132"/>
        <v>0.30471054410042903</v>
      </c>
      <c r="AC165" s="16">
        <f t="shared" si="130"/>
        <v>21780</v>
      </c>
    </row>
    <row r="166" spans="1:29" ht="24" customHeight="1" x14ac:dyDescent="0.25">
      <c r="A166" s="10" t="s">
        <v>341</v>
      </c>
      <c r="B166" s="11" t="s">
        <v>342</v>
      </c>
      <c r="C166" s="12" t="s">
        <v>28</v>
      </c>
      <c r="D166" s="12" t="s">
        <v>525</v>
      </c>
      <c r="E166" s="13" t="s">
        <v>395</v>
      </c>
      <c r="F166" s="8">
        <f t="shared" si="121"/>
        <v>19920</v>
      </c>
      <c r="G166" s="14">
        <v>40654</v>
      </c>
      <c r="H166" s="12"/>
      <c r="I166" s="12" t="s">
        <v>481</v>
      </c>
      <c r="J166" s="18"/>
      <c r="K166" s="12"/>
      <c r="L166" s="12"/>
      <c r="M166" s="11">
        <v>83</v>
      </c>
      <c r="N166" s="11">
        <v>240</v>
      </c>
      <c r="O166" s="11">
        <f t="shared" si="122"/>
        <v>19.920000000000002</v>
      </c>
      <c r="P166" s="11"/>
      <c r="Q166" s="11">
        <v>2</v>
      </c>
      <c r="R166" s="11" t="s">
        <v>421</v>
      </c>
      <c r="S166" s="11" t="s">
        <v>467</v>
      </c>
      <c r="T166" s="15">
        <v>20084</v>
      </c>
      <c r="U166" s="15">
        <v>19507</v>
      </c>
      <c r="V166" s="15">
        <v>19983</v>
      </c>
      <c r="W166" s="16">
        <v>20215</v>
      </c>
      <c r="X166" s="16">
        <v>18763</v>
      </c>
      <c r="Y166" s="16">
        <v>22271.49</v>
      </c>
      <c r="Z166" s="16">
        <v>16985.793000000001</v>
      </c>
      <c r="AA166" s="16">
        <f t="shared" si="131"/>
        <v>5285.6970000000001</v>
      </c>
      <c r="AB166" s="9">
        <f t="shared" si="132"/>
        <v>0.23733019209760997</v>
      </c>
      <c r="AC166" s="16">
        <f>O166*1166</f>
        <v>23226.720000000001</v>
      </c>
    </row>
    <row r="167" spans="1:29" ht="24" customHeight="1" x14ac:dyDescent="0.25">
      <c r="A167" s="10" t="s">
        <v>94</v>
      </c>
      <c r="B167" s="11" t="s">
        <v>95</v>
      </c>
      <c r="C167" s="12" t="s">
        <v>97</v>
      </c>
      <c r="D167" s="12" t="s">
        <v>557</v>
      </c>
      <c r="E167" s="13" t="s">
        <v>387</v>
      </c>
      <c r="F167" s="8">
        <f t="shared" si="121"/>
        <v>19950</v>
      </c>
      <c r="G167" s="14">
        <v>39897</v>
      </c>
      <c r="H167" s="17"/>
      <c r="I167" s="12" t="s">
        <v>480</v>
      </c>
      <c r="J167" s="14"/>
      <c r="K167" s="12"/>
      <c r="L167" s="12"/>
      <c r="M167" s="11">
        <v>114</v>
      </c>
      <c r="N167" s="11">
        <v>175</v>
      </c>
      <c r="O167" s="11">
        <f t="shared" si="122"/>
        <v>19.95</v>
      </c>
      <c r="P167" s="11"/>
      <c r="Q167" s="11">
        <v>3</v>
      </c>
      <c r="R167" s="11" t="s">
        <v>420</v>
      </c>
      <c r="S167" s="11" t="s">
        <v>437</v>
      </c>
      <c r="T167" s="15">
        <v>23437</v>
      </c>
      <c r="U167" s="15">
        <v>24118</v>
      </c>
      <c r="V167" s="15">
        <v>26876</v>
      </c>
      <c r="W167" s="16">
        <v>27480</v>
      </c>
      <c r="X167" s="16">
        <v>23785.7</v>
      </c>
      <c r="Y167" s="16">
        <v>27696.87</v>
      </c>
      <c r="Z167" s="16">
        <v>19922.674999999999</v>
      </c>
      <c r="AA167" s="16">
        <f t="shared" si="131"/>
        <v>7774.1949999999997</v>
      </c>
      <c r="AB167" s="9">
        <f t="shared" si="132"/>
        <v>0.28068857600154817</v>
      </c>
      <c r="AC167" s="16">
        <f>O167*1233</f>
        <v>24598.35</v>
      </c>
    </row>
    <row r="168" spans="1:29" ht="24" customHeight="1" x14ac:dyDescent="0.25">
      <c r="A168" s="10" t="s">
        <v>127</v>
      </c>
      <c r="B168" s="11" t="s">
        <v>32</v>
      </c>
      <c r="C168" s="12" t="s">
        <v>128</v>
      </c>
      <c r="D168" s="12" t="s">
        <v>525</v>
      </c>
      <c r="E168" s="13" t="s">
        <v>387</v>
      </c>
      <c r="F168" s="8">
        <f t="shared" si="121"/>
        <v>19950</v>
      </c>
      <c r="G168" s="14">
        <v>39945</v>
      </c>
      <c r="H168" s="17"/>
      <c r="I168" s="12" t="s">
        <v>480</v>
      </c>
      <c r="J168" s="14">
        <v>47250</v>
      </c>
      <c r="K168" s="12">
        <v>0.45100000000000001</v>
      </c>
      <c r="L168" s="12" t="s">
        <v>496</v>
      </c>
      <c r="M168" s="11">
        <v>114</v>
      </c>
      <c r="N168" s="11">
        <v>175</v>
      </c>
      <c r="O168" s="11">
        <f t="shared" si="122"/>
        <v>19.95</v>
      </c>
      <c r="P168" s="11" t="s">
        <v>538</v>
      </c>
      <c r="Q168" s="11">
        <v>3</v>
      </c>
      <c r="R168" s="11" t="s">
        <v>537</v>
      </c>
      <c r="S168" s="11" t="s">
        <v>437</v>
      </c>
      <c r="T168" s="15">
        <v>20388</v>
      </c>
      <c r="U168" s="15">
        <v>22381</v>
      </c>
      <c r="V168" s="15">
        <v>23415</v>
      </c>
      <c r="W168" s="16">
        <v>21894</v>
      </c>
      <c r="X168" s="16">
        <v>22017.97</v>
      </c>
      <c r="Y168" s="16">
        <v>23005.15</v>
      </c>
      <c r="Z168" s="16">
        <v>9079.4500000000007</v>
      </c>
      <c r="AA168" s="16">
        <f t="shared" si="131"/>
        <v>13925.7</v>
      </c>
      <c r="AB168" s="9">
        <f t="shared" si="132"/>
        <v>0.60532967618120292</v>
      </c>
      <c r="AC168" s="16">
        <f>O168*1166</f>
        <v>23261.7</v>
      </c>
    </row>
    <row r="169" spans="1:29" ht="24" customHeight="1" x14ac:dyDescent="0.25">
      <c r="A169" s="10" t="s">
        <v>229</v>
      </c>
      <c r="B169" s="11" t="s">
        <v>32</v>
      </c>
      <c r="C169" s="12" t="s">
        <v>97</v>
      </c>
      <c r="D169" s="12" t="s">
        <v>525</v>
      </c>
      <c r="E169" s="13" t="s">
        <v>387</v>
      </c>
      <c r="F169" s="8">
        <f t="shared" si="121"/>
        <v>19950</v>
      </c>
      <c r="G169" s="14">
        <v>39885</v>
      </c>
      <c r="H169" s="12"/>
      <c r="I169" s="12" t="s">
        <v>480</v>
      </c>
      <c r="J169" s="18"/>
      <c r="K169" s="12"/>
      <c r="L169" s="12"/>
      <c r="M169" s="11">
        <v>114</v>
      </c>
      <c r="N169" s="11">
        <v>175</v>
      </c>
      <c r="O169" s="11">
        <f t="shared" si="122"/>
        <v>19.95</v>
      </c>
      <c r="P169" s="11"/>
      <c r="Q169" s="11">
        <v>3</v>
      </c>
      <c r="R169" s="11" t="s">
        <v>420</v>
      </c>
      <c r="S169" s="11" t="s">
        <v>437</v>
      </c>
      <c r="T169" s="15">
        <v>24033</v>
      </c>
      <c r="U169" s="15">
        <v>25830</v>
      </c>
      <c r="V169" s="15">
        <v>24965</v>
      </c>
      <c r="W169" s="16">
        <v>25247</v>
      </c>
      <c r="X169" s="16">
        <v>21358.07</v>
      </c>
      <c r="Y169" s="16">
        <v>27083.94</v>
      </c>
      <c r="Z169" s="16">
        <v>19843.018</v>
      </c>
      <c r="AA169" s="16">
        <f t="shared" si="131"/>
        <v>7240.9219999999987</v>
      </c>
      <c r="AB169" s="9">
        <f t="shared" si="132"/>
        <v>0.26735113133465804</v>
      </c>
      <c r="AC169" s="16">
        <f>O169*1166</f>
        <v>23261.7</v>
      </c>
    </row>
    <row r="170" spans="1:29" ht="24" customHeight="1" x14ac:dyDescent="0.25">
      <c r="A170" s="10" t="s">
        <v>295</v>
      </c>
      <c r="B170" s="11" t="s">
        <v>23</v>
      </c>
      <c r="C170" s="12" t="s">
        <v>296</v>
      </c>
      <c r="D170" s="12" t="s">
        <v>523</v>
      </c>
      <c r="E170" s="13" t="s">
        <v>387</v>
      </c>
      <c r="F170" s="8">
        <f t="shared" si="121"/>
        <v>19950</v>
      </c>
      <c r="G170" s="14">
        <v>40071</v>
      </c>
      <c r="H170" s="12"/>
      <c r="I170" s="12" t="s">
        <v>480</v>
      </c>
      <c r="J170" s="18"/>
      <c r="K170" s="12"/>
      <c r="L170" s="12"/>
      <c r="M170" s="11">
        <v>114</v>
      </c>
      <c r="N170" s="11">
        <v>175</v>
      </c>
      <c r="O170" s="11">
        <f t="shared" si="122"/>
        <v>19.95</v>
      </c>
      <c r="P170" s="11"/>
      <c r="Q170" s="11">
        <v>3</v>
      </c>
      <c r="R170" s="11" t="s">
        <v>420</v>
      </c>
      <c r="S170" s="11" t="s">
        <v>437</v>
      </c>
      <c r="T170" s="15">
        <v>21661</v>
      </c>
      <c r="U170" s="15">
        <v>19970</v>
      </c>
      <c r="V170" s="15">
        <v>20932</v>
      </c>
      <c r="W170" s="16">
        <v>20639</v>
      </c>
      <c r="X170" s="16">
        <v>20363.29</v>
      </c>
      <c r="Y170" s="16"/>
      <c r="Z170" s="16">
        <v>21563.503000000001</v>
      </c>
      <c r="AA170" s="16"/>
      <c r="AB170" s="16"/>
      <c r="AC170" s="16">
        <f>O170*1166</f>
        <v>23261.7</v>
      </c>
    </row>
    <row r="171" spans="1:29" ht="24" customHeight="1" x14ac:dyDescent="0.25">
      <c r="A171" s="10" t="s">
        <v>235</v>
      </c>
      <c r="B171" s="11" t="s">
        <v>152</v>
      </c>
      <c r="C171" s="12" t="s">
        <v>105</v>
      </c>
      <c r="D171" s="12" t="s">
        <v>525</v>
      </c>
      <c r="E171" s="13" t="s">
        <v>387</v>
      </c>
      <c r="F171" s="8">
        <f t="shared" si="121"/>
        <v>19950</v>
      </c>
      <c r="G171" s="14">
        <v>39909</v>
      </c>
      <c r="H171" s="12"/>
      <c r="I171" s="12" t="s">
        <v>480</v>
      </c>
      <c r="J171" s="18"/>
      <c r="K171" s="12"/>
      <c r="L171" s="12"/>
      <c r="M171" s="11">
        <v>114</v>
      </c>
      <c r="N171" s="11">
        <v>175</v>
      </c>
      <c r="O171" s="11">
        <f t="shared" si="122"/>
        <v>19.95</v>
      </c>
      <c r="P171" s="11"/>
      <c r="Q171" s="11">
        <v>1</v>
      </c>
      <c r="R171" s="11" t="s">
        <v>417</v>
      </c>
      <c r="S171" s="11" t="s">
        <v>437</v>
      </c>
      <c r="T171" s="15">
        <v>23512</v>
      </c>
      <c r="U171" s="15">
        <v>22496</v>
      </c>
      <c r="V171" s="15">
        <v>23213</v>
      </c>
      <c r="W171" s="16">
        <v>19759</v>
      </c>
      <c r="X171" s="16"/>
      <c r="Y171" s="16">
        <v>23215.45</v>
      </c>
      <c r="Z171" s="16">
        <v>19272.699000000001</v>
      </c>
      <c r="AA171" s="16">
        <f>Y171-Z171</f>
        <v>3942.7510000000002</v>
      </c>
      <c r="AB171" s="9">
        <f>AA171/Y171</f>
        <v>0.16983306375711002</v>
      </c>
      <c r="AC171" s="16">
        <f>O171*1166</f>
        <v>23261.7</v>
      </c>
    </row>
    <row r="172" spans="1:29" ht="24" customHeight="1" x14ac:dyDescent="0.25">
      <c r="A172" s="10" t="s">
        <v>237</v>
      </c>
      <c r="B172" s="11" t="s">
        <v>152</v>
      </c>
      <c r="C172" s="12" t="s">
        <v>97</v>
      </c>
      <c r="D172" s="12" t="s">
        <v>525</v>
      </c>
      <c r="E172" s="13" t="s">
        <v>387</v>
      </c>
      <c r="F172" s="8">
        <f t="shared" si="121"/>
        <v>19950</v>
      </c>
      <c r="G172" s="14">
        <v>40064</v>
      </c>
      <c r="H172" s="12"/>
      <c r="I172" s="12" t="s">
        <v>480</v>
      </c>
      <c r="J172" s="18"/>
      <c r="K172" s="12"/>
      <c r="L172" s="12"/>
      <c r="M172" s="11">
        <v>114</v>
      </c>
      <c r="N172" s="11">
        <v>175</v>
      </c>
      <c r="O172" s="11">
        <f t="shared" si="122"/>
        <v>19.95</v>
      </c>
      <c r="P172" s="11"/>
      <c r="Q172" s="11">
        <v>3</v>
      </c>
      <c r="R172" s="11" t="s">
        <v>423</v>
      </c>
      <c r="S172" s="11" t="s">
        <v>437</v>
      </c>
      <c r="T172" s="15">
        <v>20555</v>
      </c>
      <c r="U172" s="15">
        <v>22942</v>
      </c>
      <c r="V172" s="15">
        <v>23003</v>
      </c>
      <c r="W172" s="16">
        <v>20161</v>
      </c>
      <c r="X172" s="16"/>
      <c r="Y172" s="16">
        <v>23449.78</v>
      </c>
      <c r="Z172" s="16">
        <v>14701.85</v>
      </c>
      <c r="AA172" s="16">
        <f>Y172-Z172</f>
        <v>8747.9299999999985</v>
      </c>
      <c r="AB172" s="9">
        <f>AA172/Y172</f>
        <v>0.37304955526235212</v>
      </c>
      <c r="AC172" s="16">
        <f>O172*1166</f>
        <v>23261.7</v>
      </c>
    </row>
    <row r="173" spans="1:29" ht="24" customHeight="1" x14ac:dyDescent="0.25">
      <c r="A173" s="10" t="s">
        <v>129</v>
      </c>
      <c r="B173" s="11" t="s">
        <v>130</v>
      </c>
      <c r="C173" s="12" t="s">
        <v>131</v>
      </c>
      <c r="D173" s="12" t="s">
        <v>577</v>
      </c>
      <c r="E173" s="13" t="s">
        <v>387</v>
      </c>
      <c r="F173" s="8">
        <f t="shared" si="121"/>
        <v>19950</v>
      </c>
      <c r="G173" s="14">
        <v>40686</v>
      </c>
      <c r="H173" s="17"/>
      <c r="I173" s="12" t="s">
        <v>481</v>
      </c>
      <c r="J173" s="14">
        <v>47991</v>
      </c>
      <c r="K173" s="12">
        <v>0.378</v>
      </c>
      <c r="L173" s="12" t="s">
        <v>496</v>
      </c>
      <c r="M173" s="11">
        <v>114</v>
      </c>
      <c r="N173" s="11">
        <v>175</v>
      </c>
      <c r="O173" s="11">
        <f t="shared" si="122"/>
        <v>19.95</v>
      </c>
      <c r="P173" s="11" t="s">
        <v>528</v>
      </c>
      <c r="Q173" s="11">
        <v>2</v>
      </c>
      <c r="R173" s="11" t="s">
        <v>421</v>
      </c>
      <c r="S173" s="11" t="s">
        <v>437</v>
      </c>
      <c r="T173" s="15">
        <v>26192</v>
      </c>
      <c r="U173" s="15">
        <v>20985</v>
      </c>
      <c r="V173" s="15">
        <v>21767</v>
      </c>
      <c r="W173" s="16">
        <v>20661</v>
      </c>
      <c r="X173" s="16">
        <v>21355.39</v>
      </c>
      <c r="Y173" s="16">
        <v>21431.94</v>
      </c>
      <c r="Z173" s="16"/>
      <c r="AA173" s="16"/>
      <c r="AB173" s="16"/>
      <c r="AC173" s="16">
        <f>O173*1170</f>
        <v>23341.5</v>
      </c>
    </row>
    <row r="174" spans="1:29" ht="24" customHeight="1" x14ac:dyDescent="0.25">
      <c r="A174" s="10" t="s">
        <v>63</v>
      </c>
      <c r="B174" s="11" t="s">
        <v>64</v>
      </c>
      <c r="C174" s="12" t="s">
        <v>66</v>
      </c>
      <c r="D174" s="12" t="s">
        <v>555</v>
      </c>
      <c r="E174" s="13" t="s">
        <v>387</v>
      </c>
      <c r="F174" s="8">
        <f t="shared" si="121"/>
        <v>19950</v>
      </c>
      <c r="G174" s="14">
        <v>39917</v>
      </c>
      <c r="H174" s="17"/>
      <c r="I174" s="12" t="s">
        <v>480</v>
      </c>
      <c r="J174" s="14">
        <v>47222</v>
      </c>
      <c r="K174" s="12">
        <v>0.45100000000000001</v>
      </c>
      <c r="L174" s="12" t="s">
        <v>496</v>
      </c>
      <c r="M174" s="11">
        <v>114</v>
      </c>
      <c r="N174" s="11">
        <v>175</v>
      </c>
      <c r="O174" s="11">
        <f t="shared" si="122"/>
        <v>19.95</v>
      </c>
      <c r="P174" s="11" t="s">
        <v>567</v>
      </c>
      <c r="Q174" s="11">
        <v>3</v>
      </c>
      <c r="R174" s="11" t="s">
        <v>420</v>
      </c>
      <c r="S174" s="11" t="s">
        <v>437</v>
      </c>
      <c r="T174" s="15">
        <v>22310</v>
      </c>
      <c r="U174" s="15">
        <v>20073</v>
      </c>
      <c r="V174" s="15">
        <v>21080</v>
      </c>
      <c r="W174" s="16">
        <v>24210</v>
      </c>
      <c r="X174" s="16">
        <v>24717.17</v>
      </c>
      <c r="Y174" s="16">
        <v>24614.799999999999</v>
      </c>
      <c r="Z174" s="16">
        <v>13945.111000000001</v>
      </c>
      <c r="AA174" s="16">
        <f>Y174-Z174</f>
        <v>10669.688999999998</v>
      </c>
      <c r="AB174" s="9">
        <f>AA174/Y174</f>
        <v>0.43346641045224821</v>
      </c>
      <c r="AC174" s="16">
        <f>O174*1140</f>
        <v>22743</v>
      </c>
    </row>
    <row r="175" spans="1:29" ht="24" customHeight="1" x14ac:dyDescent="0.25">
      <c r="A175" s="10" t="s">
        <v>144</v>
      </c>
      <c r="B175" s="11" t="s">
        <v>35</v>
      </c>
      <c r="C175" s="12" t="s">
        <v>145</v>
      </c>
      <c r="D175" s="12" t="s">
        <v>525</v>
      </c>
      <c r="E175" s="13" t="s">
        <v>387</v>
      </c>
      <c r="F175" s="8">
        <f t="shared" si="121"/>
        <v>19950</v>
      </c>
      <c r="G175" s="14">
        <v>40148</v>
      </c>
      <c r="H175" s="12"/>
      <c r="I175" s="12" t="s">
        <v>480</v>
      </c>
      <c r="J175" s="18"/>
      <c r="K175" s="12"/>
      <c r="L175" s="12"/>
      <c r="M175" s="11">
        <v>114</v>
      </c>
      <c r="N175" s="11">
        <v>175</v>
      </c>
      <c r="O175" s="11">
        <f t="shared" si="122"/>
        <v>19.95</v>
      </c>
      <c r="P175" s="11"/>
      <c r="Q175" s="11">
        <v>1</v>
      </c>
      <c r="R175" s="11" t="s">
        <v>417</v>
      </c>
      <c r="S175" s="11" t="s">
        <v>437</v>
      </c>
      <c r="T175" s="15">
        <v>21423</v>
      </c>
      <c r="U175" s="15">
        <v>22726</v>
      </c>
      <c r="V175" s="15">
        <v>22153</v>
      </c>
      <c r="W175" s="16">
        <v>23303</v>
      </c>
      <c r="X175" s="16">
        <v>22948.34</v>
      </c>
      <c r="Y175" s="16">
        <v>15848.83</v>
      </c>
      <c r="Z175" s="16"/>
      <c r="AA175" s="16"/>
      <c r="AB175" s="16"/>
      <c r="AC175" s="16">
        <f>O175*1166</f>
        <v>23261.7</v>
      </c>
    </row>
    <row r="176" spans="1:29" ht="24" customHeight="1" x14ac:dyDescent="0.25">
      <c r="A176" s="10" t="s">
        <v>181</v>
      </c>
      <c r="B176" s="11" t="s">
        <v>35</v>
      </c>
      <c r="C176" s="12" t="s">
        <v>182</v>
      </c>
      <c r="D176" s="12" t="s">
        <v>525</v>
      </c>
      <c r="E176" s="13" t="s">
        <v>387</v>
      </c>
      <c r="F176" s="8">
        <f t="shared" si="121"/>
        <v>19950</v>
      </c>
      <c r="G176" s="14">
        <v>39909</v>
      </c>
      <c r="H176" s="17"/>
      <c r="I176" s="12" t="s">
        <v>480</v>
      </c>
      <c r="J176" s="14">
        <v>47214</v>
      </c>
      <c r="K176" s="12">
        <v>0.45100000000000001</v>
      </c>
      <c r="L176" s="12" t="s">
        <v>496</v>
      </c>
      <c r="M176" s="11">
        <v>114</v>
      </c>
      <c r="N176" s="11">
        <v>175</v>
      </c>
      <c r="O176" s="11">
        <f t="shared" si="122"/>
        <v>19.95</v>
      </c>
      <c r="P176" s="11" t="s">
        <v>501</v>
      </c>
      <c r="Q176" s="11">
        <v>3</v>
      </c>
      <c r="R176" s="11" t="s">
        <v>420</v>
      </c>
      <c r="S176" s="11" t="s">
        <v>437</v>
      </c>
      <c r="T176" s="15">
        <v>20710</v>
      </c>
      <c r="U176" s="15">
        <v>20841</v>
      </c>
      <c r="V176" s="15">
        <v>23119</v>
      </c>
      <c r="W176" s="16">
        <v>24383</v>
      </c>
      <c r="X176" s="16">
        <v>23513.759999999998</v>
      </c>
      <c r="Y176" s="16">
        <v>26350.55</v>
      </c>
      <c r="Z176" s="16">
        <v>7399.8940000000002</v>
      </c>
      <c r="AA176" s="16">
        <f>Y176-Z176</f>
        <v>18950.655999999999</v>
      </c>
      <c r="AB176" s="9">
        <f>AA176/Y176</f>
        <v>0.71917496978241435</v>
      </c>
      <c r="AC176" s="16">
        <f>O176*1166</f>
        <v>23261.7</v>
      </c>
    </row>
    <row r="177" spans="1:29" ht="24" customHeight="1" x14ac:dyDescent="0.25">
      <c r="A177" s="10" t="s">
        <v>355</v>
      </c>
      <c r="B177" s="11" t="s">
        <v>35</v>
      </c>
      <c r="C177" s="12" t="s">
        <v>356</v>
      </c>
      <c r="D177" s="12" t="s">
        <v>525</v>
      </c>
      <c r="E177" s="13" t="s">
        <v>387</v>
      </c>
      <c r="F177" s="8">
        <f t="shared" si="121"/>
        <v>19950</v>
      </c>
      <c r="G177" s="14">
        <v>40218</v>
      </c>
      <c r="H177" s="12"/>
      <c r="I177" s="12" t="s">
        <v>480</v>
      </c>
      <c r="J177" s="18"/>
      <c r="K177" s="12"/>
      <c r="L177" s="12"/>
      <c r="M177" s="11">
        <v>114</v>
      </c>
      <c r="N177" s="11">
        <v>175</v>
      </c>
      <c r="O177" s="11">
        <f t="shared" si="122"/>
        <v>19.95</v>
      </c>
      <c r="P177" s="11"/>
      <c r="Q177" s="11">
        <v>3</v>
      </c>
      <c r="R177" s="11" t="s">
        <v>420</v>
      </c>
      <c r="S177" s="11" t="s">
        <v>437</v>
      </c>
      <c r="T177" s="15">
        <v>25241</v>
      </c>
      <c r="U177" s="15">
        <v>23860</v>
      </c>
      <c r="V177" s="15">
        <v>25483</v>
      </c>
      <c r="W177" s="16">
        <v>24595</v>
      </c>
      <c r="X177" s="16">
        <v>24070.41</v>
      </c>
      <c r="Y177" s="16"/>
      <c r="Z177" s="16">
        <v>11072.853999999999</v>
      </c>
      <c r="AA177" s="16"/>
      <c r="AB177" s="16"/>
      <c r="AC177" s="16">
        <f>O177*1166</f>
        <v>23261.7</v>
      </c>
    </row>
    <row r="178" spans="1:29" ht="24" customHeight="1" x14ac:dyDescent="0.25">
      <c r="A178" s="10" t="s">
        <v>46</v>
      </c>
      <c r="B178" s="11" t="s">
        <v>17</v>
      </c>
      <c r="C178" s="12" t="s">
        <v>47</v>
      </c>
      <c r="D178" s="12" t="s">
        <v>525</v>
      </c>
      <c r="E178" s="13" t="s">
        <v>387</v>
      </c>
      <c r="F178" s="8">
        <f t="shared" si="121"/>
        <v>19950</v>
      </c>
      <c r="G178" s="14">
        <v>39911</v>
      </c>
      <c r="H178" s="12"/>
      <c r="I178" s="12" t="s">
        <v>480</v>
      </c>
      <c r="J178" s="18"/>
      <c r="K178" s="12"/>
      <c r="L178" s="12"/>
      <c r="M178" s="11">
        <v>114</v>
      </c>
      <c r="N178" s="11">
        <v>175</v>
      </c>
      <c r="O178" s="11">
        <f t="shared" si="122"/>
        <v>19.95</v>
      </c>
      <c r="P178" s="11"/>
      <c r="Q178" s="11">
        <v>3</v>
      </c>
      <c r="R178" s="11" t="s">
        <v>420</v>
      </c>
      <c r="S178" s="11" t="s">
        <v>437</v>
      </c>
      <c r="T178" s="15">
        <v>22649</v>
      </c>
      <c r="U178" s="15">
        <v>22733</v>
      </c>
      <c r="V178" s="15">
        <v>24278</v>
      </c>
      <c r="W178" s="16">
        <v>23976</v>
      </c>
      <c r="X178" s="16">
        <v>22894.47</v>
      </c>
      <c r="Y178" s="16">
        <v>25778.33</v>
      </c>
      <c r="Z178" s="16">
        <v>11602.592000000001</v>
      </c>
      <c r="AA178" s="16">
        <f>Y178-Z178</f>
        <v>14175.738000000001</v>
      </c>
      <c r="AB178" s="9">
        <f>AA178/Y178</f>
        <v>0.54990909030957402</v>
      </c>
      <c r="AC178" s="16">
        <f>O178*1166</f>
        <v>23261.7</v>
      </c>
    </row>
    <row r="179" spans="1:29" ht="24" customHeight="1" x14ac:dyDescent="0.25">
      <c r="A179" s="10" t="s">
        <v>142</v>
      </c>
      <c r="B179" s="11" t="s">
        <v>6</v>
      </c>
      <c r="C179" s="12" t="s">
        <v>143</v>
      </c>
      <c r="D179" s="12" t="s">
        <v>525</v>
      </c>
      <c r="E179" s="13" t="s">
        <v>387</v>
      </c>
      <c r="F179" s="8">
        <f t="shared" si="121"/>
        <v>19950</v>
      </c>
      <c r="G179" s="14">
        <v>40168</v>
      </c>
      <c r="H179" s="12"/>
      <c r="I179" s="12" t="s">
        <v>480</v>
      </c>
      <c r="J179" s="18"/>
      <c r="K179" s="12"/>
      <c r="L179" s="12"/>
      <c r="M179" s="11">
        <v>114</v>
      </c>
      <c r="N179" s="11">
        <v>175</v>
      </c>
      <c r="O179" s="11">
        <f t="shared" si="122"/>
        <v>19.95</v>
      </c>
      <c r="P179" s="11"/>
      <c r="Q179" s="11">
        <v>3</v>
      </c>
      <c r="R179" s="11" t="s">
        <v>418</v>
      </c>
      <c r="S179" s="11" t="s">
        <v>437</v>
      </c>
      <c r="T179" s="15">
        <v>23528</v>
      </c>
      <c r="U179" s="15">
        <v>20509</v>
      </c>
      <c r="V179" s="15">
        <v>22521</v>
      </c>
      <c r="W179" s="16">
        <v>21322</v>
      </c>
      <c r="X179" s="16">
        <v>20084.07</v>
      </c>
      <c r="Y179" s="16">
        <v>21626.76</v>
      </c>
      <c r="Z179" s="16">
        <v>12081.642</v>
      </c>
      <c r="AA179" s="16">
        <f>Y179-Z179</f>
        <v>9545.1179999999986</v>
      </c>
      <c r="AB179" s="9">
        <f>AA179/Y179</f>
        <v>0.44135681905195229</v>
      </c>
      <c r="AC179" s="16">
        <f>O179*1166</f>
        <v>23261.7</v>
      </c>
    </row>
    <row r="180" spans="1:29" ht="24" customHeight="1" x14ac:dyDescent="0.25">
      <c r="A180" s="10" t="s">
        <v>230</v>
      </c>
      <c r="B180" s="11" t="s">
        <v>6</v>
      </c>
      <c r="C180" s="12" t="s">
        <v>33</v>
      </c>
      <c r="D180" s="12" t="s">
        <v>525</v>
      </c>
      <c r="E180" s="13" t="s">
        <v>387</v>
      </c>
      <c r="F180" s="8">
        <f t="shared" si="121"/>
        <v>19950</v>
      </c>
      <c r="G180" s="14">
        <v>39911</v>
      </c>
      <c r="H180" s="12"/>
      <c r="I180" s="12"/>
      <c r="J180" s="18"/>
      <c r="K180" s="12"/>
      <c r="L180" s="12"/>
      <c r="M180" s="11">
        <v>114</v>
      </c>
      <c r="N180" s="11">
        <v>175</v>
      </c>
      <c r="O180" s="11">
        <f t="shared" si="122"/>
        <v>19.95</v>
      </c>
      <c r="P180" s="11"/>
      <c r="Q180" s="11">
        <v>3</v>
      </c>
      <c r="R180" s="11" t="s">
        <v>420</v>
      </c>
      <c r="S180" s="11" t="s">
        <v>437</v>
      </c>
      <c r="T180" s="15">
        <v>23390</v>
      </c>
      <c r="U180" s="15">
        <v>23619</v>
      </c>
      <c r="V180" s="15">
        <v>24910</v>
      </c>
      <c r="W180" s="16">
        <v>24442</v>
      </c>
      <c r="X180" s="16"/>
      <c r="Y180" s="16"/>
      <c r="Z180" s="16"/>
      <c r="AA180" s="16"/>
      <c r="AB180" s="16"/>
      <c r="AC180" s="16"/>
    </row>
    <row r="181" spans="1:29" ht="24" customHeight="1" x14ac:dyDescent="0.25">
      <c r="A181" s="10" t="s">
        <v>13</v>
      </c>
      <c r="B181" s="11" t="s">
        <v>14</v>
      </c>
      <c r="C181" s="12" t="s">
        <v>15</v>
      </c>
      <c r="D181" s="12" t="s">
        <v>525</v>
      </c>
      <c r="E181" s="13" t="s">
        <v>387</v>
      </c>
      <c r="F181" s="8">
        <f t="shared" si="121"/>
        <v>19950</v>
      </c>
      <c r="G181" s="14">
        <v>40050</v>
      </c>
      <c r="H181" s="17"/>
      <c r="I181" s="12" t="s">
        <v>480</v>
      </c>
      <c r="J181" s="14">
        <v>47355</v>
      </c>
      <c r="K181" s="12">
        <v>0.45100000000000001</v>
      </c>
      <c r="L181" s="12" t="s">
        <v>496</v>
      </c>
      <c r="M181" s="11">
        <v>114</v>
      </c>
      <c r="N181" s="11">
        <v>175</v>
      </c>
      <c r="O181" s="11">
        <f t="shared" si="122"/>
        <v>19.95</v>
      </c>
      <c r="P181" s="11" t="s">
        <v>501</v>
      </c>
      <c r="Q181" s="11">
        <v>3</v>
      </c>
      <c r="R181" s="11" t="s">
        <v>420</v>
      </c>
      <c r="S181" s="11" t="s">
        <v>437</v>
      </c>
      <c r="T181" s="15">
        <v>21618</v>
      </c>
      <c r="U181" s="15">
        <v>24404</v>
      </c>
      <c r="V181" s="15">
        <v>23517</v>
      </c>
      <c r="W181" s="16">
        <v>24662</v>
      </c>
      <c r="X181" s="16">
        <v>21620.2</v>
      </c>
      <c r="Y181" s="16">
        <v>24384.31</v>
      </c>
      <c r="Z181" s="16">
        <v>13627.849</v>
      </c>
      <c r="AA181" s="16">
        <f>Y181-Z181</f>
        <v>10756.461000000001</v>
      </c>
      <c r="AB181" s="9">
        <f>AA181/Y181</f>
        <v>0.44112222162529924</v>
      </c>
      <c r="AC181" s="16">
        <f>O181*1166</f>
        <v>23261.7</v>
      </c>
    </row>
    <row r="182" spans="1:29" ht="24" customHeight="1" x14ac:dyDescent="0.25">
      <c r="A182" s="10" t="s">
        <v>146</v>
      </c>
      <c r="B182" s="11" t="s">
        <v>51</v>
      </c>
      <c r="C182" s="12" t="s">
        <v>147</v>
      </c>
      <c r="D182" s="12" t="s">
        <v>523</v>
      </c>
      <c r="E182" s="13" t="s">
        <v>387</v>
      </c>
      <c r="F182" s="8">
        <f t="shared" si="121"/>
        <v>19950</v>
      </c>
      <c r="G182" s="14">
        <v>39995</v>
      </c>
      <c r="H182" s="12"/>
      <c r="I182" s="12" t="s">
        <v>480</v>
      </c>
      <c r="J182" s="18"/>
      <c r="K182" s="12"/>
      <c r="L182" s="12"/>
      <c r="M182" s="11">
        <v>114</v>
      </c>
      <c r="N182" s="11">
        <v>175</v>
      </c>
      <c r="O182" s="11">
        <f t="shared" si="122"/>
        <v>19.95</v>
      </c>
      <c r="P182" s="11"/>
      <c r="Q182" s="11">
        <v>3</v>
      </c>
      <c r="R182" s="11" t="s">
        <v>420</v>
      </c>
      <c r="S182" s="11" t="s">
        <v>437</v>
      </c>
      <c r="T182" s="15">
        <v>20929</v>
      </c>
      <c r="U182" s="15">
        <v>21525</v>
      </c>
      <c r="V182" s="15">
        <v>20738</v>
      </c>
      <c r="W182" s="16">
        <v>24320</v>
      </c>
      <c r="X182" s="16">
        <v>23349.89</v>
      </c>
      <c r="Y182" s="16">
        <v>23540.39</v>
      </c>
      <c r="Z182" s="16">
        <v>13461.876</v>
      </c>
      <c r="AA182" s="16">
        <f>Y182-Z182</f>
        <v>10078.513999999999</v>
      </c>
      <c r="AB182" s="9">
        <f>AA182/Y182</f>
        <v>0.42813708693866159</v>
      </c>
      <c r="AC182" s="16">
        <f>O182*1100</f>
        <v>21945</v>
      </c>
    </row>
    <row r="183" spans="1:29" ht="24" customHeight="1" x14ac:dyDescent="0.25">
      <c r="A183" s="10" t="s">
        <v>240</v>
      </c>
      <c r="B183" s="11" t="s">
        <v>51</v>
      </c>
      <c r="C183" s="12" t="s">
        <v>241</v>
      </c>
      <c r="D183" s="12" t="s">
        <v>523</v>
      </c>
      <c r="E183" s="13" t="s">
        <v>387</v>
      </c>
      <c r="F183" s="8">
        <f t="shared" si="121"/>
        <v>19950</v>
      </c>
      <c r="G183" s="14">
        <v>40164</v>
      </c>
      <c r="H183" s="17"/>
      <c r="I183" s="12" t="s">
        <v>480</v>
      </c>
      <c r="J183" s="14">
        <v>47469</v>
      </c>
      <c r="K183" s="12">
        <v>0.47399999999999998</v>
      </c>
      <c r="L183" s="12" t="s">
        <v>496</v>
      </c>
      <c r="M183" s="11">
        <v>114</v>
      </c>
      <c r="N183" s="11">
        <v>175</v>
      </c>
      <c r="O183" s="11">
        <f t="shared" si="122"/>
        <v>19.95</v>
      </c>
      <c r="P183" s="11" t="s">
        <v>516</v>
      </c>
      <c r="Q183" s="11">
        <v>1</v>
      </c>
      <c r="R183" s="11" t="s">
        <v>417</v>
      </c>
      <c r="S183" s="11" t="s">
        <v>437</v>
      </c>
      <c r="T183" s="15">
        <v>27093</v>
      </c>
      <c r="U183" s="15">
        <v>26286</v>
      </c>
      <c r="V183" s="15">
        <v>24090</v>
      </c>
      <c r="W183" s="16">
        <v>27013</v>
      </c>
      <c r="X183" s="16">
        <v>24968.91</v>
      </c>
      <c r="Y183" s="16">
        <v>25596.04</v>
      </c>
      <c r="Z183" s="16">
        <v>12683.993</v>
      </c>
      <c r="AA183" s="16">
        <f>Y183-Z183</f>
        <v>12912.047</v>
      </c>
      <c r="AB183" s="9">
        <f>AA183/Y183</f>
        <v>0.50445486880001755</v>
      </c>
      <c r="AC183" s="16">
        <f>O183*1166</f>
        <v>23261.7</v>
      </c>
    </row>
    <row r="184" spans="1:29" ht="24" customHeight="1" x14ac:dyDescent="0.25">
      <c r="A184" s="10" t="s">
        <v>137</v>
      </c>
      <c r="B184" s="11" t="s">
        <v>11</v>
      </c>
      <c r="C184" s="12" t="s">
        <v>138</v>
      </c>
      <c r="D184" s="12" t="s">
        <v>544</v>
      </c>
      <c r="E184" s="13" t="s">
        <v>387</v>
      </c>
      <c r="F184" s="8">
        <f t="shared" si="121"/>
        <v>19950</v>
      </c>
      <c r="G184" s="14">
        <v>40170</v>
      </c>
      <c r="H184" s="17"/>
      <c r="I184" s="12" t="s">
        <v>480</v>
      </c>
      <c r="J184" s="14">
        <v>47475</v>
      </c>
      <c r="K184" s="12">
        <v>0.45100000000000001</v>
      </c>
      <c r="L184" s="12" t="s">
        <v>496</v>
      </c>
      <c r="M184" s="11">
        <v>114</v>
      </c>
      <c r="N184" s="11">
        <v>175</v>
      </c>
      <c r="O184" s="11">
        <f t="shared" si="122"/>
        <v>19.95</v>
      </c>
      <c r="P184" s="11" t="s">
        <v>538</v>
      </c>
      <c r="Q184" s="11">
        <v>3</v>
      </c>
      <c r="R184" s="11" t="s">
        <v>537</v>
      </c>
      <c r="S184" s="11" t="s">
        <v>437</v>
      </c>
      <c r="T184" s="15">
        <v>22905</v>
      </c>
      <c r="U184" s="15">
        <v>23868</v>
      </c>
      <c r="V184" s="15">
        <v>22755</v>
      </c>
      <c r="W184" s="16">
        <v>23621</v>
      </c>
      <c r="X184" s="16">
        <v>23128.51</v>
      </c>
      <c r="Y184" s="16">
        <v>19322.28</v>
      </c>
      <c r="Z184" s="16">
        <v>16474.376</v>
      </c>
      <c r="AA184" s="16">
        <f>Y184-Z184</f>
        <v>2847.9039999999986</v>
      </c>
      <c r="AB184" s="9">
        <f>AA184/Y184</f>
        <v>0.14738964552837444</v>
      </c>
      <c r="AC184" s="16">
        <f>O184*1250</f>
        <v>24937.5</v>
      </c>
    </row>
    <row r="185" spans="1:29" ht="24" customHeight="1" x14ac:dyDescent="0.25">
      <c r="A185" s="10" t="s">
        <v>137</v>
      </c>
      <c r="B185" s="11" t="s">
        <v>11</v>
      </c>
      <c r="C185" s="12" t="s">
        <v>545</v>
      </c>
      <c r="D185" s="12" t="s">
        <v>544</v>
      </c>
      <c r="E185" s="13" t="s">
        <v>387</v>
      </c>
      <c r="F185" s="8">
        <f t="shared" si="121"/>
        <v>19950</v>
      </c>
      <c r="G185" s="18" t="s">
        <v>540</v>
      </c>
      <c r="H185" s="17"/>
      <c r="I185" s="12" t="s">
        <v>480</v>
      </c>
      <c r="J185" s="18" t="s">
        <v>546</v>
      </c>
      <c r="K185" s="12">
        <v>0.45100000000000001</v>
      </c>
      <c r="L185" s="12" t="s">
        <v>496</v>
      </c>
      <c r="M185" s="11">
        <v>114</v>
      </c>
      <c r="N185" s="11">
        <v>175</v>
      </c>
      <c r="O185" s="11">
        <f t="shared" si="122"/>
        <v>19.95</v>
      </c>
      <c r="P185" s="11" t="s">
        <v>501</v>
      </c>
      <c r="Q185" s="11">
        <v>3</v>
      </c>
      <c r="R185" s="11" t="s">
        <v>420</v>
      </c>
      <c r="S185" s="11" t="s">
        <v>437</v>
      </c>
      <c r="T185" s="15">
        <v>22905</v>
      </c>
      <c r="U185" s="15">
        <v>23868</v>
      </c>
      <c r="V185" s="15">
        <v>22755</v>
      </c>
      <c r="W185" s="16">
        <v>23621</v>
      </c>
      <c r="X185" s="16">
        <v>21180.47</v>
      </c>
      <c r="Y185" s="16">
        <v>21869.42</v>
      </c>
      <c r="Z185" s="16">
        <v>6789.0659999999998</v>
      </c>
      <c r="AA185" s="16">
        <f>Y185-Z185</f>
        <v>15080.353999999999</v>
      </c>
      <c r="AB185" s="9">
        <f>AA185/Y185</f>
        <v>0.68956350922886844</v>
      </c>
      <c r="AC185" s="16">
        <f>O185*1250</f>
        <v>24937.5</v>
      </c>
    </row>
    <row r="186" spans="1:29" ht="24" customHeight="1" x14ac:dyDescent="0.25">
      <c r="A186" s="10" t="s">
        <v>139</v>
      </c>
      <c r="B186" s="11" t="s">
        <v>140</v>
      </c>
      <c r="C186" s="12" t="s">
        <v>141</v>
      </c>
      <c r="D186" s="12" t="s">
        <v>559</v>
      </c>
      <c r="E186" s="13" t="s">
        <v>387</v>
      </c>
      <c r="F186" s="8">
        <f t="shared" si="121"/>
        <v>19950</v>
      </c>
      <c r="G186" s="14">
        <v>40056</v>
      </c>
      <c r="H186" s="12"/>
      <c r="I186" s="12" t="s">
        <v>480</v>
      </c>
      <c r="J186" s="18"/>
      <c r="K186" s="12"/>
      <c r="L186" s="12"/>
      <c r="M186" s="11">
        <v>114</v>
      </c>
      <c r="N186" s="11">
        <v>175</v>
      </c>
      <c r="O186" s="11">
        <f t="shared" si="122"/>
        <v>19.95</v>
      </c>
      <c r="P186" s="11"/>
      <c r="Q186" s="11">
        <v>3</v>
      </c>
      <c r="R186" s="11" t="s">
        <v>420</v>
      </c>
      <c r="S186" s="11" t="s">
        <v>437</v>
      </c>
      <c r="T186" s="15">
        <v>21702</v>
      </c>
      <c r="U186" s="15">
        <v>11821</v>
      </c>
      <c r="V186" s="15">
        <v>21295</v>
      </c>
      <c r="W186" s="16">
        <v>23793</v>
      </c>
      <c r="X186" s="16">
        <v>16913.96</v>
      </c>
      <c r="Y186" s="16"/>
      <c r="Z186" s="16">
        <v>7852.9790000000003</v>
      </c>
      <c r="AA186" s="16"/>
      <c r="AB186" s="16"/>
      <c r="AC186" s="16">
        <f>O186*1144</f>
        <v>22822.799999999999</v>
      </c>
    </row>
    <row r="187" spans="1:29" ht="43.9" customHeight="1" x14ac:dyDescent="0.25">
      <c r="A187" s="10" t="s">
        <v>570</v>
      </c>
      <c r="B187" s="11" t="s">
        <v>133</v>
      </c>
      <c r="C187" s="12" t="s">
        <v>302</v>
      </c>
      <c r="D187" s="12" t="s">
        <v>577</v>
      </c>
      <c r="E187" s="13" t="s">
        <v>387</v>
      </c>
      <c r="F187" s="8">
        <f t="shared" si="121"/>
        <v>19950</v>
      </c>
      <c r="G187" s="14">
        <v>39904</v>
      </c>
      <c r="H187" s="17"/>
      <c r="I187" s="12"/>
      <c r="J187" s="18"/>
      <c r="K187" s="12"/>
      <c r="L187" s="12"/>
      <c r="M187" s="11">
        <v>114</v>
      </c>
      <c r="N187" s="11">
        <v>175</v>
      </c>
      <c r="O187" s="11">
        <f t="shared" si="122"/>
        <v>19.95</v>
      </c>
      <c r="P187" s="11"/>
      <c r="Q187" s="11">
        <v>3</v>
      </c>
      <c r="R187" s="11" t="s">
        <v>420</v>
      </c>
      <c r="S187" s="11" t="s">
        <v>437</v>
      </c>
      <c r="T187" s="15">
        <v>19028</v>
      </c>
      <c r="U187" s="15">
        <v>18454</v>
      </c>
      <c r="V187" s="15">
        <v>21940</v>
      </c>
      <c r="W187" s="16">
        <v>21520</v>
      </c>
      <c r="X187" s="16"/>
      <c r="Y187" s="16"/>
      <c r="Z187" s="16"/>
      <c r="AA187" s="16"/>
      <c r="AB187" s="16"/>
      <c r="AC187" s="16"/>
    </row>
    <row r="188" spans="1:29" ht="24" customHeight="1" x14ac:dyDescent="0.25">
      <c r="A188" s="10" t="s">
        <v>283</v>
      </c>
      <c r="B188" s="11" t="s">
        <v>38</v>
      </c>
      <c r="C188" s="12" t="s">
        <v>45</v>
      </c>
      <c r="D188" s="12" t="s">
        <v>524</v>
      </c>
      <c r="E188" s="13" t="s">
        <v>387</v>
      </c>
      <c r="F188" s="8">
        <f t="shared" si="121"/>
        <v>19950</v>
      </c>
      <c r="G188" s="14">
        <v>39911</v>
      </c>
      <c r="H188" s="17"/>
      <c r="I188" s="12" t="s">
        <v>480</v>
      </c>
      <c r="J188" s="14">
        <v>47216</v>
      </c>
      <c r="K188" s="12">
        <v>0.47399999999999998</v>
      </c>
      <c r="L188" s="12" t="s">
        <v>496</v>
      </c>
      <c r="M188" s="11">
        <v>114</v>
      </c>
      <c r="N188" s="11">
        <v>175</v>
      </c>
      <c r="O188" s="11">
        <f t="shared" si="122"/>
        <v>19.95</v>
      </c>
      <c r="P188" s="11" t="s">
        <v>501</v>
      </c>
      <c r="Q188" s="11">
        <v>3</v>
      </c>
      <c r="R188" s="11" t="s">
        <v>420</v>
      </c>
      <c r="S188" s="11" t="s">
        <v>437</v>
      </c>
      <c r="T188" s="15">
        <v>22300</v>
      </c>
      <c r="U188" s="15">
        <v>26299</v>
      </c>
      <c r="V188" s="15">
        <v>27797</v>
      </c>
      <c r="W188" s="16">
        <v>28212</v>
      </c>
      <c r="X188" s="16">
        <v>26405.07</v>
      </c>
      <c r="Y188" s="16">
        <v>25895.21</v>
      </c>
      <c r="Z188" s="16">
        <v>18037.495999999999</v>
      </c>
      <c r="AA188" s="16">
        <f t="shared" ref="AA188:AA193" si="133">Y188-Z188</f>
        <v>7857.7139999999999</v>
      </c>
      <c r="AB188" s="9">
        <f t="shared" ref="AB188:AB193" si="134">AA188/Y188</f>
        <v>0.30344276026338463</v>
      </c>
      <c r="AC188" s="16">
        <f>O188*1200</f>
        <v>23940</v>
      </c>
    </row>
    <row r="189" spans="1:29" ht="24" customHeight="1" x14ac:dyDescent="0.25">
      <c r="A189" s="10" t="s">
        <v>78</v>
      </c>
      <c r="B189" s="11" t="s">
        <v>79</v>
      </c>
      <c r="C189" s="12" t="s">
        <v>33</v>
      </c>
      <c r="D189" s="12" t="s">
        <v>530</v>
      </c>
      <c r="E189" s="13" t="s">
        <v>387</v>
      </c>
      <c r="F189" s="8">
        <f t="shared" si="121"/>
        <v>19950</v>
      </c>
      <c r="G189" s="14">
        <v>40143</v>
      </c>
      <c r="H189" s="17"/>
      <c r="I189" s="12" t="s">
        <v>480</v>
      </c>
      <c r="J189" s="14">
        <v>47448</v>
      </c>
      <c r="K189" s="12">
        <v>0.47399999999999998</v>
      </c>
      <c r="L189" s="12" t="s">
        <v>496</v>
      </c>
      <c r="M189" s="11">
        <v>114</v>
      </c>
      <c r="N189" s="11">
        <v>175</v>
      </c>
      <c r="O189" s="11">
        <f t="shared" si="122"/>
        <v>19.95</v>
      </c>
      <c r="P189" s="11" t="s">
        <v>501</v>
      </c>
      <c r="Q189" s="11">
        <v>3</v>
      </c>
      <c r="R189" s="11" t="s">
        <v>420</v>
      </c>
      <c r="S189" s="11" t="s">
        <v>437</v>
      </c>
      <c r="T189" s="15">
        <v>22316</v>
      </c>
      <c r="U189" s="15">
        <v>18131</v>
      </c>
      <c r="V189" s="15">
        <v>18562</v>
      </c>
      <c r="W189" s="16">
        <v>23232</v>
      </c>
      <c r="X189" s="16">
        <v>21265.9</v>
      </c>
      <c r="Y189" s="16">
        <v>20532.78</v>
      </c>
      <c r="Z189" s="16">
        <v>9404.1749999999993</v>
      </c>
      <c r="AA189" s="16">
        <f t="shared" si="133"/>
        <v>11128.605</v>
      </c>
      <c r="AB189" s="9">
        <f t="shared" si="134"/>
        <v>0.54199212186562173</v>
      </c>
      <c r="AC189" s="16">
        <f>O189*1300</f>
        <v>25935</v>
      </c>
    </row>
    <row r="190" spans="1:29" ht="24" customHeight="1" x14ac:dyDescent="0.25">
      <c r="A190" s="10" t="s">
        <v>216</v>
      </c>
      <c r="B190" s="11" t="s">
        <v>79</v>
      </c>
      <c r="C190" s="12" t="s">
        <v>217</v>
      </c>
      <c r="D190" s="12" t="s">
        <v>530</v>
      </c>
      <c r="E190" s="13" t="s">
        <v>387</v>
      </c>
      <c r="F190" s="8">
        <f t="shared" si="121"/>
        <v>19950</v>
      </c>
      <c r="G190" s="14">
        <v>40127</v>
      </c>
      <c r="H190" s="17"/>
      <c r="I190" s="12" t="s">
        <v>480</v>
      </c>
      <c r="J190" s="14">
        <v>47432</v>
      </c>
      <c r="K190" s="12">
        <v>0.45100000000000001</v>
      </c>
      <c r="L190" s="12" t="s">
        <v>496</v>
      </c>
      <c r="M190" s="11">
        <v>114</v>
      </c>
      <c r="N190" s="11">
        <v>175</v>
      </c>
      <c r="O190" s="11">
        <f t="shared" si="122"/>
        <v>19.95</v>
      </c>
      <c r="P190" s="11" t="s">
        <v>501</v>
      </c>
      <c r="Q190" s="11">
        <v>3</v>
      </c>
      <c r="R190" s="11" t="s">
        <v>420</v>
      </c>
      <c r="S190" s="11" t="s">
        <v>437</v>
      </c>
      <c r="T190" s="15">
        <v>29820</v>
      </c>
      <c r="U190" s="15">
        <v>28101</v>
      </c>
      <c r="V190" s="15">
        <v>27633</v>
      </c>
      <c r="W190" s="16">
        <v>30650</v>
      </c>
      <c r="X190" s="16">
        <v>28063.7</v>
      </c>
      <c r="Y190" s="16">
        <v>27826.01</v>
      </c>
      <c r="Z190" s="16">
        <v>16888.222000000002</v>
      </c>
      <c r="AA190" s="16">
        <f t="shared" si="133"/>
        <v>10937.787999999997</v>
      </c>
      <c r="AB190" s="9">
        <f t="shared" si="134"/>
        <v>0.39307784335591045</v>
      </c>
      <c r="AC190" s="16">
        <f>O190*1300</f>
        <v>25935</v>
      </c>
    </row>
    <row r="191" spans="1:29" ht="24" customHeight="1" x14ac:dyDescent="0.25">
      <c r="A191" s="10" t="s">
        <v>43</v>
      </c>
      <c r="B191" s="11" t="s">
        <v>44</v>
      </c>
      <c r="C191" s="12" t="s">
        <v>45</v>
      </c>
      <c r="D191" s="12" t="s">
        <v>523</v>
      </c>
      <c r="E191" s="13" t="s">
        <v>387</v>
      </c>
      <c r="F191" s="8">
        <f t="shared" si="121"/>
        <v>19950</v>
      </c>
      <c r="G191" s="14">
        <v>40127</v>
      </c>
      <c r="H191" s="17"/>
      <c r="I191" s="12" t="s">
        <v>480</v>
      </c>
      <c r="J191" s="14">
        <v>47432</v>
      </c>
      <c r="K191" s="12">
        <v>0.45100000000000001</v>
      </c>
      <c r="L191" s="12" t="s">
        <v>496</v>
      </c>
      <c r="M191" s="11">
        <v>114</v>
      </c>
      <c r="N191" s="11">
        <v>175</v>
      </c>
      <c r="O191" s="11">
        <f t="shared" si="122"/>
        <v>19.95</v>
      </c>
      <c r="P191" s="11" t="s">
        <v>501</v>
      </c>
      <c r="Q191" s="11">
        <v>3</v>
      </c>
      <c r="R191" s="11" t="s">
        <v>420</v>
      </c>
      <c r="S191" s="11" t="s">
        <v>437</v>
      </c>
      <c r="T191" s="15">
        <v>24780</v>
      </c>
      <c r="U191" s="15">
        <v>23342</v>
      </c>
      <c r="V191" s="15">
        <v>22137</v>
      </c>
      <c r="W191" s="16">
        <v>25835</v>
      </c>
      <c r="X191" s="16">
        <v>24865.919999999998</v>
      </c>
      <c r="Y191" s="16">
        <v>26487.16</v>
      </c>
      <c r="Z191" s="16">
        <v>17460.749</v>
      </c>
      <c r="AA191" s="16">
        <f t="shared" si="133"/>
        <v>9026.4110000000001</v>
      </c>
      <c r="AB191" s="9">
        <f t="shared" si="134"/>
        <v>0.34078440270682098</v>
      </c>
      <c r="AC191" s="16">
        <f t="shared" ref="AC191:AC196" si="135">O191*1100</f>
        <v>21945</v>
      </c>
    </row>
    <row r="192" spans="1:29" ht="24" customHeight="1" x14ac:dyDescent="0.25">
      <c r="A192" s="10" t="s">
        <v>88</v>
      </c>
      <c r="B192" s="11" t="s">
        <v>44</v>
      </c>
      <c r="C192" s="12" t="s">
        <v>89</v>
      </c>
      <c r="D192" s="12" t="s">
        <v>523</v>
      </c>
      <c r="E192" s="13" t="s">
        <v>387</v>
      </c>
      <c r="F192" s="8">
        <f t="shared" si="121"/>
        <v>19950</v>
      </c>
      <c r="G192" s="14">
        <v>40646</v>
      </c>
      <c r="H192" s="17"/>
      <c r="I192" s="12" t="s">
        <v>480</v>
      </c>
      <c r="J192" s="14">
        <v>47951</v>
      </c>
      <c r="K192" s="12">
        <v>0.442</v>
      </c>
      <c r="L192" s="12" t="s">
        <v>496</v>
      </c>
      <c r="M192" s="11">
        <v>114</v>
      </c>
      <c r="N192" s="11">
        <v>175</v>
      </c>
      <c r="O192" s="11">
        <f t="shared" si="122"/>
        <v>19.95</v>
      </c>
      <c r="P192" s="11" t="s">
        <v>539</v>
      </c>
      <c r="Q192" s="11">
        <v>5</v>
      </c>
      <c r="R192" s="11" t="s">
        <v>424</v>
      </c>
      <c r="S192" s="11" t="s">
        <v>437</v>
      </c>
      <c r="T192" s="15">
        <v>22805</v>
      </c>
      <c r="U192" s="15">
        <v>22045</v>
      </c>
      <c r="V192" s="15">
        <v>20910</v>
      </c>
      <c r="W192" s="16">
        <v>21896</v>
      </c>
      <c r="X192" s="15">
        <v>21515.66</v>
      </c>
      <c r="Y192" s="15">
        <v>21724.73</v>
      </c>
      <c r="Z192" s="15">
        <v>9110.2309999999998</v>
      </c>
      <c r="AA192" s="16">
        <f t="shared" si="133"/>
        <v>12614.499</v>
      </c>
      <c r="AB192" s="9">
        <f t="shared" si="134"/>
        <v>0.5806515892257349</v>
      </c>
      <c r="AC192" s="16">
        <f t="shared" si="135"/>
        <v>21945</v>
      </c>
    </row>
    <row r="193" spans="1:29" ht="24" customHeight="1" x14ac:dyDescent="0.25">
      <c r="A193" s="10" t="s">
        <v>215</v>
      </c>
      <c r="B193" s="11" t="s">
        <v>44</v>
      </c>
      <c r="C193" s="12" t="s">
        <v>97</v>
      </c>
      <c r="D193" s="12" t="s">
        <v>523</v>
      </c>
      <c r="E193" s="13" t="s">
        <v>387</v>
      </c>
      <c r="F193" s="8">
        <f t="shared" ref="F193:F222" si="136">O193*1000</f>
        <v>19950</v>
      </c>
      <c r="G193" s="14">
        <v>40107</v>
      </c>
      <c r="H193" s="17"/>
      <c r="I193" s="12" t="s">
        <v>480</v>
      </c>
      <c r="J193" s="14">
        <v>47412</v>
      </c>
      <c r="K193" s="12">
        <v>0.47399999999999998</v>
      </c>
      <c r="L193" s="12" t="s">
        <v>496</v>
      </c>
      <c r="M193" s="11">
        <v>114</v>
      </c>
      <c r="N193" s="11">
        <v>175</v>
      </c>
      <c r="O193" s="11">
        <f t="shared" ref="O193:O222" si="137">N193*M193/1000</f>
        <v>19.95</v>
      </c>
      <c r="P193" s="11" t="s">
        <v>501</v>
      </c>
      <c r="Q193" s="11">
        <v>3</v>
      </c>
      <c r="R193" s="11" t="s">
        <v>420</v>
      </c>
      <c r="S193" s="11" t="s">
        <v>437</v>
      </c>
      <c r="T193" s="15">
        <v>24401</v>
      </c>
      <c r="U193" s="15">
        <v>22537</v>
      </c>
      <c r="V193" s="15">
        <v>23130</v>
      </c>
      <c r="W193" s="16">
        <v>21678</v>
      </c>
      <c r="X193" s="16">
        <v>23968.93</v>
      </c>
      <c r="Y193" s="16">
        <v>26067.49</v>
      </c>
      <c r="Z193" s="16">
        <v>16176.462</v>
      </c>
      <c r="AA193" s="16">
        <f t="shared" si="133"/>
        <v>9891.0280000000021</v>
      </c>
      <c r="AB193" s="9">
        <f t="shared" si="134"/>
        <v>0.37943921720119589</v>
      </c>
      <c r="AC193" s="16">
        <f t="shared" si="135"/>
        <v>21945</v>
      </c>
    </row>
    <row r="194" spans="1:29" ht="24" customHeight="1" x14ac:dyDescent="0.25">
      <c r="A194" s="10" t="s">
        <v>223</v>
      </c>
      <c r="B194" s="11" t="s">
        <v>44</v>
      </c>
      <c r="C194" s="12" t="s">
        <v>226</v>
      </c>
      <c r="D194" s="12" t="s">
        <v>523</v>
      </c>
      <c r="E194" s="13" t="s">
        <v>387</v>
      </c>
      <c r="F194" s="8">
        <f t="shared" si="136"/>
        <v>19950</v>
      </c>
      <c r="G194" s="14">
        <v>40085</v>
      </c>
      <c r="H194" s="12"/>
      <c r="I194" s="12" t="s">
        <v>480</v>
      </c>
      <c r="J194" s="18"/>
      <c r="K194" s="12"/>
      <c r="L194" s="12"/>
      <c r="M194" s="11">
        <v>114</v>
      </c>
      <c r="N194" s="11">
        <v>175</v>
      </c>
      <c r="O194" s="11">
        <f t="shared" si="137"/>
        <v>19.95</v>
      </c>
      <c r="P194" s="11"/>
      <c r="Q194" s="11">
        <v>3</v>
      </c>
      <c r="R194" s="11" t="s">
        <v>418</v>
      </c>
      <c r="S194" s="11" t="s">
        <v>437</v>
      </c>
      <c r="T194" s="15">
        <v>14146</v>
      </c>
      <c r="U194" s="15">
        <v>11068</v>
      </c>
      <c r="V194" s="15">
        <v>23874</v>
      </c>
      <c r="W194" s="16">
        <v>25594</v>
      </c>
      <c r="X194" s="16">
        <v>25182.66</v>
      </c>
      <c r="Y194" s="16">
        <v>25451.82</v>
      </c>
      <c r="Z194" s="16">
        <v>16295.009</v>
      </c>
      <c r="AA194" s="16">
        <f t="shared" ref="AA194" si="138">Y194-Z194</f>
        <v>9156.8109999999997</v>
      </c>
      <c r="AB194" s="9">
        <f t="shared" ref="AB194" si="139">AA194/Y194</f>
        <v>0.35977038184302734</v>
      </c>
      <c r="AC194" s="16">
        <f t="shared" si="135"/>
        <v>21945</v>
      </c>
    </row>
    <row r="195" spans="1:29" ht="24" customHeight="1" x14ac:dyDescent="0.25">
      <c r="A195" s="10" t="s">
        <v>261</v>
      </c>
      <c r="B195" s="11" t="s">
        <v>44</v>
      </c>
      <c r="C195" s="12" t="s">
        <v>262</v>
      </c>
      <c r="D195" s="12" t="s">
        <v>523</v>
      </c>
      <c r="E195" s="13" t="s">
        <v>387</v>
      </c>
      <c r="F195" s="8">
        <f t="shared" si="136"/>
        <v>19950</v>
      </c>
      <c r="G195" s="14">
        <v>39883</v>
      </c>
      <c r="H195" s="17"/>
      <c r="I195" s="12" t="s">
        <v>480</v>
      </c>
      <c r="J195" s="14">
        <v>47188</v>
      </c>
      <c r="K195" s="12">
        <v>0.45100000000000001</v>
      </c>
      <c r="L195" s="12" t="s">
        <v>496</v>
      </c>
      <c r="M195" s="11">
        <v>114</v>
      </c>
      <c r="N195" s="11">
        <v>175</v>
      </c>
      <c r="O195" s="11">
        <f t="shared" si="137"/>
        <v>19.95</v>
      </c>
      <c r="P195" s="11" t="s">
        <v>527</v>
      </c>
      <c r="Q195" s="11">
        <v>1</v>
      </c>
      <c r="R195" s="11" t="s">
        <v>417</v>
      </c>
      <c r="S195" s="11" t="s">
        <v>437</v>
      </c>
      <c r="T195" s="15">
        <v>24131</v>
      </c>
      <c r="U195" s="15">
        <v>23392</v>
      </c>
      <c r="V195" s="15">
        <v>23748</v>
      </c>
      <c r="W195" s="16">
        <v>19256</v>
      </c>
      <c r="X195" s="16">
        <v>24591.439999999999</v>
      </c>
      <c r="Y195" s="16">
        <v>25748.52</v>
      </c>
      <c r="Z195" s="16">
        <v>6782.4</v>
      </c>
      <c r="AA195" s="16">
        <f>Y195-Z195</f>
        <v>18966.120000000003</v>
      </c>
      <c r="AB195" s="9">
        <f>AA195/Y195</f>
        <v>0.73659068560057051</v>
      </c>
      <c r="AC195" s="16">
        <f t="shared" si="135"/>
        <v>21945</v>
      </c>
    </row>
    <row r="196" spans="1:29" ht="24" customHeight="1" x14ac:dyDescent="0.25">
      <c r="A196" s="10" t="s">
        <v>339</v>
      </c>
      <c r="B196" s="11" t="s">
        <v>44</v>
      </c>
      <c r="C196" s="12" t="s">
        <v>340</v>
      </c>
      <c r="D196" s="12" t="s">
        <v>523</v>
      </c>
      <c r="E196" s="13" t="s">
        <v>387</v>
      </c>
      <c r="F196" s="8">
        <f t="shared" si="136"/>
        <v>19950</v>
      </c>
      <c r="G196" s="14">
        <v>40177</v>
      </c>
      <c r="H196" s="17"/>
      <c r="I196" s="12" t="s">
        <v>480</v>
      </c>
      <c r="J196" s="14">
        <v>47482</v>
      </c>
      <c r="K196" s="12">
        <v>0.45100000000000001</v>
      </c>
      <c r="L196" s="12" t="s">
        <v>496</v>
      </c>
      <c r="M196" s="11">
        <v>114</v>
      </c>
      <c r="N196" s="11">
        <v>175</v>
      </c>
      <c r="O196" s="11">
        <f t="shared" si="137"/>
        <v>19.95</v>
      </c>
      <c r="P196" s="11" t="s">
        <v>501</v>
      </c>
      <c r="Q196" s="11">
        <v>3</v>
      </c>
      <c r="R196" s="11" t="s">
        <v>420</v>
      </c>
      <c r="S196" s="11" t="s">
        <v>437</v>
      </c>
      <c r="T196" s="15">
        <v>21775</v>
      </c>
      <c r="U196" s="15">
        <v>20045</v>
      </c>
      <c r="V196" s="15">
        <v>20164</v>
      </c>
      <c r="W196" s="16">
        <v>15683</v>
      </c>
      <c r="X196" s="16">
        <v>13868.46</v>
      </c>
      <c r="Y196" s="16">
        <v>18934.830000000002</v>
      </c>
      <c r="Z196" s="16">
        <v>4327.1490000000003</v>
      </c>
      <c r="AA196" s="16">
        <f>Y196-Z196</f>
        <v>14607.681</v>
      </c>
      <c r="AB196" s="9">
        <f>AA196/Y196</f>
        <v>0.77147146290724544</v>
      </c>
      <c r="AC196" s="16">
        <f t="shared" si="135"/>
        <v>21945</v>
      </c>
    </row>
    <row r="197" spans="1:29" ht="24" customHeight="1" x14ac:dyDescent="0.25">
      <c r="A197" s="10" t="s">
        <v>19</v>
      </c>
      <c r="B197" s="11" t="s">
        <v>20</v>
      </c>
      <c r="C197" s="12" t="s">
        <v>21</v>
      </c>
      <c r="D197" s="12" t="s">
        <v>559</v>
      </c>
      <c r="E197" s="13" t="s">
        <v>387</v>
      </c>
      <c r="F197" s="8">
        <f t="shared" si="136"/>
        <v>19950</v>
      </c>
      <c r="G197" s="18" t="s">
        <v>541</v>
      </c>
      <c r="H197" s="12"/>
      <c r="I197" s="12" t="s">
        <v>480</v>
      </c>
      <c r="J197" s="18"/>
      <c r="K197" s="12"/>
      <c r="L197" s="12"/>
      <c r="M197" s="11">
        <v>114</v>
      </c>
      <c r="N197" s="11">
        <v>175</v>
      </c>
      <c r="O197" s="11">
        <f t="shared" si="137"/>
        <v>19.95</v>
      </c>
      <c r="P197" s="11"/>
      <c r="Q197" s="11">
        <v>3</v>
      </c>
      <c r="R197" s="11" t="s">
        <v>420</v>
      </c>
      <c r="S197" s="11" t="s">
        <v>437</v>
      </c>
      <c r="T197" s="15">
        <v>22507</v>
      </c>
      <c r="U197" s="15">
        <v>24634</v>
      </c>
      <c r="V197" s="15">
        <v>23992</v>
      </c>
      <c r="W197" s="16">
        <v>25633</v>
      </c>
      <c r="X197" s="16"/>
      <c r="Y197" s="16">
        <v>26234.86</v>
      </c>
      <c r="Z197" s="16">
        <v>13648.968000000001</v>
      </c>
      <c r="AA197" s="16">
        <f>Y197-Z197</f>
        <v>12585.892</v>
      </c>
      <c r="AB197" s="9">
        <f>AA197/Y197</f>
        <v>0.47973924770324672</v>
      </c>
      <c r="AC197" s="16">
        <f>O197*1144</f>
        <v>22822.799999999999</v>
      </c>
    </row>
    <row r="198" spans="1:29" ht="24" customHeight="1" x14ac:dyDescent="0.25">
      <c r="A198" s="10" t="s">
        <v>108</v>
      </c>
      <c r="B198" s="11" t="s">
        <v>109</v>
      </c>
      <c r="C198" s="12" t="s">
        <v>110</v>
      </c>
      <c r="D198" s="12" t="s">
        <v>525</v>
      </c>
      <c r="E198" s="13" t="s">
        <v>387</v>
      </c>
      <c r="F198" s="8">
        <f t="shared" si="136"/>
        <v>19950</v>
      </c>
      <c r="G198" s="14">
        <v>39910</v>
      </c>
      <c r="H198" s="17"/>
      <c r="I198" s="12"/>
      <c r="J198" s="14"/>
      <c r="K198" s="12"/>
      <c r="L198" s="12"/>
      <c r="M198" s="11">
        <v>114</v>
      </c>
      <c r="N198" s="11">
        <v>175</v>
      </c>
      <c r="O198" s="11">
        <f t="shared" si="137"/>
        <v>19.95</v>
      </c>
      <c r="P198" s="11"/>
      <c r="Q198" s="11">
        <v>3</v>
      </c>
      <c r="R198" s="11" t="s">
        <v>420</v>
      </c>
      <c r="S198" s="11" t="s">
        <v>437</v>
      </c>
      <c r="T198" s="15">
        <v>25530</v>
      </c>
      <c r="U198" s="15">
        <v>25454</v>
      </c>
      <c r="V198" s="15">
        <v>25918</v>
      </c>
      <c r="W198" s="16">
        <v>25862</v>
      </c>
      <c r="X198" s="16"/>
      <c r="Y198" s="16"/>
      <c r="Z198" s="16"/>
      <c r="AA198" s="16"/>
      <c r="AB198" s="16"/>
      <c r="AC198" s="16"/>
    </row>
    <row r="199" spans="1:29" ht="24" customHeight="1" x14ac:dyDescent="0.25">
      <c r="A199" s="10" t="s">
        <v>125</v>
      </c>
      <c r="B199" s="11" t="s">
        <v>53</v>
      </c>
      <c r="C199" s="12" t="s">
        <v>126</v>
      </c>
      <c r="D199" s="12" t="s">
        <v>523</v>
      </c>
      <c r="E199" s="13" t="s">
        <v>387</v>
      </c>
      <c r="F199" s="8">
        <f t="shared" si="136"/>
        <v>19950</v>
      </c>
      <c r="G199" s="14">
        <v>39968</v>
      </c>
      <c r="H199" s="17"/>
      <c r="I199" s="12" t="s">
        <v>480</v>
      </c>
      <c r="J199" s="14">
        <v>47273</v>
      </c>
      <c r="K199" s="12">
        <v>0.47399999999999998</v>
      </c>
      <c r="L199" s="12" t="s">
        <v>496</v>
      </c>
      <c r="M199" s="11">
        <v>114</v>
      </c>
      <c r="N199" s="11">
        <v>175</v>
      </c>
      <c r="O199" s="11">
        <f t="shared" si="137"/>
        <v>19.95</v>
      </c>
      <c r="P199" s="11" t="s">
        <v>501</v>
      </c>
      <c r="Q199" s="11">
        <v>3</v>
      </c>
      <c r="R199" s="11" t="s">
        <v>418</v>
      </c>
      <c r="S199" s="11" t="s">
        <v>437</v>
      </c>
      <c r="T199" s="15">
        <v>20601</v>
      </c>
      <c r="U199" s="15">
        <v>20436</v>
      </c>
      <c r="V199" s="15">
        <v>21675</v>
      </c>
      <c r="W199" s="16">
        <v>21848</v>
      </c>
      <c r="X199" s="16">
        <v>20105.05</v>
      </c>
      <c r="Y199" s="16">
        <v>25576.95</v>
      </c>
      <c r="Z199" s="16">
        <v>11353.621999999999</v>
      </c>
      <c r="AA199" s="16">
        <f>Y199-Z199</f>
        <v>14223.328000000001</v>
      </c>
      <c r="AB199" s="9">
        <f>AA199/Y199</f>
        <v>0.55609945673741401</v>
      </c>
      <c r="AC199" s="16">
        <f>O199*1100</f>
        <v>21945</v>
      </c>
    </row>
    <row r="200" spans="1:29" ht="24" customHeight="1" x14ac:dyDescent="0.25">
      <c r="A200" s="10" t="s">
        <v>257</v>
      </c>
      <c r="B200" s="11" t="s">
        <v>53</v>
      </c>
      <c r="C200" s="12" t="s">
        <v>258</v>
      </c>
      <c r="D200" s="12" t="s">
        <v>523</v>
      </c>
      <c r="E200" s="13" t="s">
        <v>387</v>
      </c>
      <c r="F200" s="8">
        <f t="shared" si="136"/>
        <v>19950</v>
      </c>
      <c r="G200" s="14">
        <v>40170</v>
      </c>
      <c r="H200" s="17"/>
      <c r="I200" s="12" t="s">
        <v>480</v>
      </c>
      <c r="J200" s="14">
        <v>47475</v>
      </c>
      <c r="K200" s="12">
        <v>0.45100000000000001</v>
      </c>
      <c r="L200" s="12" t="s">
        <v>496</v>
      </c>
      <c r="M200" s="11">
        <v>114</v>
      </c>
      <c r="N200" s="11">
        <v>175</v>
      </c>
      <c r="O200" s="11">
        <f t="shared" si="137"/>
        <v>19.95</v>
      </c>
      <c r="P200" s="11" t="s">
        <v>547</v>
      </c>
      <c r="Q200" s="11">
        <v>2</v>
      </c>
      <c r="R200" s="11" t="s">
        <v>421</v>
      </c>
      <c r="S200" s="11" t="s">
        <v>437</v>
      </c>
      <c r="T200" s="15">
        <v>21772</v>
      </c>
      <c r="U200" s="15">
        <v>20809</v>
      </c>
      <c r="V200" s="15">
        <v>21147</v>
      </c>
      <c r="W200" s="16">
        <v>22200</v>
      </c>
      <c r="X200" s="16">
        <v>22808.07</v>
      </c>
      <c r="Y200" s="16">
        <v>19947.93</v>
      </c>
      <c r="Z200" s="16">
        <v>12092.528</v>
      </c>
      <c r="AA200" s="16">
        <f>Y200-Z200</f>
        <v>7855.402</v>
      </c>
      <c r="AB200" s="9">
        <f>AA200/Y200</f>
        <v>0.39379534618378947</v>
      </c>
      <c r="AC200" s="16">
        <f>O200*1100</f>
        <v>21945</v>
      </c>
    </row>
    <row r="201" spans="1:29" ht="24" customHeight="1" x14ac:dyDescent="0.25">
      <c r="A201" s="10" t="s">
        <v>277</v>
      </c>
      <c r="B201" s="11" t="s">
        <v>53</v>
      </c>
      <c r="C201" s="12" t="s">
        <v>278</v>
      </c>
      <c r="D201" s="12" t="s">
        <v>523</v>
      </c>
      <c r="E201" s="13" t="s">
        <v>387</v>
      </c>
      <c r="F201" s="8">
        <f t="shared" si="136"/>
        <v>19950</v>
      </c>
      <c r="G201" s="14">
        <v>39892</v>
      </c>
      <c r="H201" s="17"/>
      <c r="I201" s="12" t="s">
        <v>480</v>
      </c>
      <c r="J201" s="14">
        <v>47197</v>
      </c>
      <c r="K201" s="12">
        <v>0.45100000000000001</v>
      </c>
      <c r="L201" s="12" t="s">
        <v>496</v>
      </c>
      <c r="M201" s="11">
        <v>114</v>
      </c>
      <c r="N201" s="11">
        <v>175</v>
      </c>
      <c r="O201" s="11">
        <f t="shared" si="137"/>
        <v>19.95</v>
      </c>
      <c r="P201" s="11" t="s">
        <v>542</v>
      </c>
      <c r="Q201" s="11">
        <v>3</v>
      </c>
      <c r="R201" s="11" t="s">
        <v>543</v>
      </c>
      <c r="S201" s="11" t="s">
        <v>437</v>
      </c>
      <c r="T201" s="15">
        <v>18818</v>
      </c>
      <c r="U201" s="15">
        <v>20647</v>
      </c>
      <c r="V201" s="15">
        <v>19904</v>
      </c>
      <c r="W201" s="16">
        <v>20668</v>
      </c>
      <c r="X201" s="16">
        <v>20800.53</v>
      </c>
      <c r="Y201" s="16">
        <v>21372.97</v>
      </c>
      <c r="Z201" s="16"/>
      <c r="AA201" s="16"/>
      <c r="AB201" s="16"/>
      <c r="AC201" s="16">
        <f>1100*'ELENCO IMPIANTI CEV'!O201</f>
        <v>21945</v>
      </c>
    </row>
    <row r="202" spans="1:29" ht="24" customHeight="1" x14ac:dyDescent="0.25">
      <c r="A202" s="10" t="s">
        <v>218</v>
      </c>
      <c r="B202" s="11" t="s">
        <v>99</v>
      </c>
      <c r="C202" s="12" t="s">
        <v>97</v>
      </c>
      <c r="D202" s="12" t="s">
        <v>523</v>
      </c>
      <c r="E202" s="13" t="s">
        <v>387</v>
      </c>
      <c r="F202" s="8">
        <f t="shared" si="136"/>
        <v>19950</v>
      </c>
      <c r="G202" s="14">
        <v>40053</v>
      </c>
      <c r="H202" s="17"/>
      <c r="I202" s="12" t="s">
        <v>480</v>
      </c>
      <c r="J202" s="14">
        <v>47358</v>
      </c>
      <c r="K202" s="12">
        <v>0.47399999999999998</v>
      </c>
      <c r="L202" s="12" t="s">
        <v>496</v>
      </c>
      <c r="M202" s="11">
        <v>114</v>
      </c>
      <c r="N202" s="11">
        <v>175</v>
      </c>
      <c r="O202" s="11">
        <f t="shared" si="137"/>
        <v>19.95</v>
      </c>
      <c r="P202" s="11" t="s">
        <v>527</v>
      </c>
      <c r="Q202" s="11">
        <v>1</v>
      </c>
      <c r="R202" s="11" t="s">
        <v>417</v>
      </c>
      <c r="S202" s="11" t="s">
        <v>437</v>
      </c>
      <c r="T202" s="15">
        <v>25964</v>
      </c>
      <c r="U202" s="15">
        <v>24898</v>
      </c>
      <c r="V202" s="15">
        <v>24167</v>
      </c>
      <c r="W202" s="16">
        <v>24599</v>
      </c>
      <c r="X202" s="16">
        <v>26219.45</v>
      </c>
      <c r="Y202" s="16">
        <v>28068.87</v>
      </c>
      <c r="Z202" s="16">
        <v>12268.567999999999</v>
      </c>
      <c r="AA202" s="16">
        <f>Y202-Z202</f>
        <v>15800.302</v>
      </c>
      <c r="AB202" s="9">
        <f>AA202/Y202</f>
        <v>0.56291193767330139</v>
      </c>
      <c r="AC202" s="16">
        <f>O202*1100</f>
        <v>21945</v>
      </c>
    </row>
    <row r="203" spans="1:29" ht="24" customHeight="1" x14ac:dyDescent="0.25">
      <c r="A203" s="10" t="s">
        <v>361</v>
      </c>
      <c r="B203" s="11" t="s">
        <v>99</v>
      </c>
      <c r="C203" s="12" t="s">
        <v>362</v>
      </c>
      <c r="D203" s="12" t="s">
        <v>523</v>
      </c>
      <c r="E203" s="13" t="s">
        <v>387</v>
      </c>
      <c r="F203" s="8">
        <f t="shared" si="136"/>
        <v>19950</v>
      </c>
      <c r="G203" s="14">
        <v>39910</v>
      </c>
      <c r="H203" s="12"/>
      <c r="I203" s="12" t="s">
        <v>480</v>
      </c>
      <c r="J203" s="18"/>
      <c r="K203" s="12"/>
      <c r="L203" s="12"/>
      <c r="M203" s="11">
        <v>114</v>
      </c>
      <c r="N203" s="11">
        <v>175</v>
      </c>
      <c r="O203" s="11">
        <f t="shared" si="137"/>
        <v>19.95</v>
      </c>
      <c r="P203" s="11"/>
      <c r="Q203" s="11">
        <v>3</v>
      </c>
      <c r="R203" s="11" t="s">
        <v>420</v>
      </c>
      <c r="S203" s="11" t="s">
        <v>437</v>
      </c>
      <c r="T203" s="15">
        <v>19568</v>
      </c>
      <c r="U203" s="15">
        <v>22186</v>
      </c>
      <c r="V203" s="15">
        <v>20723</v>
      </c>
      <c r="W203" s="16">
        <v>21427</v>
      </c>
      <c r="X203" s="16">
        <v>20782</v>
      </c>
      <c r="Y203" s="16"/>
      <c r="Z203" s="16">
        <v>290.85759999999999</v>
      </c>
      <c r="AA203" s="16"/>
      <c r="AB203" s="16"/>
      <c r="AC203" s="16">
        <f>O203*1100</f>
        <v>21945</v>
      </c>
    </row>
    <row r="204" spans="1:29" ht="24" customHeight="1" x14ac:dyDescent="0.25">
      <c r="A204" s="10" t="s">
        <v>361</v>
      </c>
      <c r="B204" s="11" t="s">
        <v>99</v>
      </c>
      <c r="C204" s="12" t="s">
        <v>363</v>
      </c>
      <c r="D204" s="12" t="s">
        <v>523</v>
      </c>
      <c r="E204" s="13" t="s">
        <v>387</v>
      </c>
      <c r="F204" s="8">
        <f t="shared" si="136"/>
        <v>19950</v>
      </c>
      <c r="G204" s="14">
        <v>39926</v>
      </c>
      <c r="H204" s="12"/>
      <c r="I204" s="12" t="s">
        <v>480</v>
      </c>
      <c r="J204" s="18"/>
      <c r="K204" s="12"/>
      <c r="L204" s="12"/>
      <c r="M204" s="11">
        <v>114</v>
      </c>
      <c r="N204" s="11">
        <v>175</v>
      </c>
      <c r="O204" s="11">
        <f t="shared" si="137"/>
        <v>19.95</v>
      </c>
      <c r="P204" s="11"/>
      <c r="Q204" s="11">
        <v>3</v>
      </c>
      <c r="R204" s="11" t="s">
        <v>418</v>
      </c>
      <c r="S204" s="11" t="s">
        <v>437</v>
      </c>
      <c r="T204" s="15">
        <v>22609</v>
      </c>
      <c r="U204" s="15">
        <v>21336</v>
      </c>
      <c r="V204" s="15">
        <v>21143</v>
      </c>
      <c r="W204" s="16">
        <v>23145</v>
      </c>
      <c r="X204" s="16">
        <v>23182.01</v>
      </c>
      <c r="Y204" s="16">
        <v>23699.200000000001</v>
      </c>
      <c r="Z204" s="16">
        <v>1311.751</v>
      </c>
      <c r="AA204" s="16">
        <f>Y204-Z204</f>
        <v>22387.449000000001</v>
      </c>
      <c r="AB204" s="9">
        <f>AA204/Y204</f>
        <v>0.94464998818525514</v>
      </c>
      <c r="AC204" s="16">
        <f>O204*1100</f>
        <v>21945</v>
      </c>
    </row>
    <row r="205" spans="1:29" ht="24" customHeight="1" x14ac:dyDescent="0.25">
      <c r="A205" s="10" t="s">
        <v>361</v>
      </c>
      <c r="B205" s="11" t="s">
        <v>99</v>
      </c>
      <c r="C205" s="12" t="s">
        <v>364</v>
      </c>
      <c r="D205" s="12" t="s">
        <v>523</v>
      </c>
      <c r="E205" s="13" t="s">
        <v>387</v>
      </c>
      <c r="F205" s="8">
        <f t="shared" si="136"/>
        <v>19950</v>
      </c>
      <c r="G205" s="14">
        <v>39910</v>
      </c>
      <c r="H205" s="12"/>
      <c r="I205" s="12" t="s">
        <v>480</v>
      </c>
      <c r="J205" s="18"/>
      <c r="K205" s="12"/>
      <c r="L205" s="12"/>
      <c r="M205" s="11">
        <v>114</v>
      </c>
      <c r="N205" s="11">
        <v>175</v>
      </c>
      <c r="O205" s="11">
        <f t="shared" si="137"/>
        <v>19.95</v>
      </c>
      <c r="P205" s="11"/>
      <c r="Q205" s="11">
        <v>3</v>
      </c>
      <c r="R205" s="11" t="s">
        <v>420</v>
      </c>
      <c r="S205" s="11" t="s">
        <v>437</v>
      </c>
      <c r="T205" s="15">
        <v>24881</v>
      </c>
      <c r="U205" s="15">
        <v>23886</v>
      </c>
      <c r="V205" s="15">
        <v>22466</v>
      </c>
      <c r="W205" s="16">
        <v>24541</v>
      </c>
      <c r="X205" s="16">
        <v>21434</v>
      </c>
      <c r="Y205" s="16">
        <v>22927</v>
      </c>
      <c r="Z205" s="16">
        <v>786.54840000000002</v>
      </c>
      <c r="AA205" s="16">
        <f>Y205-Z205</f>
        <v>22140.4516</v>
      </c>
      <c r="AB205" s="9">
        <f>AA205/Y205</f>
        <v>0.96569335717712745</v>
      </c>
      <c r="AC205" s="16">
        <f t="shared" ref="AC205:AC208" si="140">O205*1100</f>
        <v>21945</v>
      </c>
    </row>
    <row r="206" spans="1:29" ht="24" customHeight="1" x14ac:dyDescent="0.25">
      <c r="A206" s="10" t="s">
        <v>361</v>
      </c>
      <c r="B206" s="11" t="s">
        <v>99</v>
      </c>
      <c r="C206" s="12" t="s">
        <v>365</v>
      </c>
      <c r="D206" s="12" t="s">
        <v>523</v>
      </c>
      <c r="E206" s="13" t="s">
        <v>387</v>
      </c>
      <c r="F206" s="8">
        <f t="shared" si="136"/>
        <v>19950</v>
      </c>
      <c r="G206" s="14">
        <v>39910</v>
      </c>
      <c r="H206" s="12"/>
      <c r="I206" s="12" t="s">
        <v>480</v>
      </c>
      <c r="J206" s="18"/>
      <c r="K206" s="12"/>
      <c r="L206" s="12"/>
      <c r="M206" s="11">
        <v>114</v>
      </c>
      <c r="N206" s="11">
        <v>175</v>
      </c>
      <c r="O206" s="11">
        <f t="shared" si="137"/>
        <v>19.95</v>
      </c>
      <c r="P206" s="11"/>
      <c r="Q206" s="11">
        <v>3</v>
      </c>
      <c r="R206" s="11" t="s">
        <v>423</v>
      </c>
      <c r="S206" s="11" t="s">
        <v>437</v>
      </c>
      <c r="T206" s="15">
        <v>22839</v>
      </c>
      <c r="U206" s="15">
        <v>23538</v>
      </c>
      <c r="V206" s="15">
        <v>22388</v>
      </c>
      <c r="W206" s="16">
        <v>24055</v>
      </c>
      <c r="X206" s="16">
        <v>20180</v>
      </c>
      <c r="Z206" s="16">
        <v>10.5685</v>
      </c>
      <c r="AA206" s="16"/>
      <c r="AB206" s="16"/>
      <c r="AC206" s="16">
        <f t="shared" si="140"/>
        <v>21945</v>
      </c>
    </row>
    <row r="207" spans="1:29" ht="24" customHeight="1" x14ac:dyDescent="0.25">
      <c r="A207" s="10" t="s">
        <v>361</v>
      </c>
      <c r="B207" s="11" t="s">
        <v>99</v>
      </c>
      <c r="C207" s="12" t="s">
        <v>579</v>
      </c>
      <c r="D207" s="12" t="s">
        <v>523</v>
      </c>
      <c r="E207" s="13" t="s">
        <v>387</v>
      </c>
      <c r="F207" s="8">
        <f t="shared" si="136"/>
        <v>19950</v>
      </c>
      <c r="G207" s="14">
        <v>39933</v>
      </c>
      <c r="H207" s="12"/>
      <c r="I207" s="12" t="s">
        <v>480</v>
      </c>
      <c r="J207" s="18"/>
      <c r="K207" s="12"/>
      <c r="L207" s="12"/>
      <c r="M207" s="11">
        <v>114</v>
      </c>
      <c r="N207" s="11">
        <v>175</v>
      </c>
      <c r="O207" s="11">
        <f t="shared" si="137"/>
        <v>19.95</v>
      </c>
      <c r="P207" s="11"/>
      <c r="Q207" s="11">
        <v>3</v>
      </c>
      <c r="R207" s="11" t="s">
        <v>423</v>
      </c>
      <c r="S207" s="11" t="s">
        <v>437</v>
      </c>
      <c r="T207" s="15">
        <v>24709</v>
      </c>
      <c r="U207" s="15">
        <v>23903</v>
      </c>
      <c r="V207" s="15">
        <v>23613</v>
      </c>
      <c r="W207" s="16">
        <v>24221</v>
      </c>
      <c r="X207" s="16">
        <v>19597.22</v>
      </c>
      <c r="Y207" s="16">
        <v>24186.240000000002</v>
      </c>
      <c r="Z207" s="16">
        <v>3184.62</v>
      </c>
      <c r="AA207" s="16">
        <f>Y207-Z207</f>
        <v>21001.620000000003</v>
      </c>
      <c r="AB207" s="9">
        <f>AA207/Y207</f>
        <v>0.86832926490434237</v>
      </c>
      <c r="AC207" s="16">
        <f t="shared" si="140"/>
        <v>21945</v>
      </c>
    </row>
    <row r="208" spans="1:29" ht="24" customHeight="1" x14ac:dyDescent="0.25">
      <c r="A208" s="10" t="s">
        <v>361</v>
      </c>
      <c r="B208" s="11" t="s">
        <v>99</v>
      </c>
      <c r="C208" s="12" t="s">
        <v>367</v>
      </c>
      <c r="D208" s="12" t="s">
        <v>523</v>
      </c>
      <c r="E208" s="13" t="s">
        <v>387</v>
      </c>
      <c r="F208" s="8">
        <f t="shared" si="136"/>
        <v>19950</v>
      </c>
      <c r="G208" s="14">
        <v>39987</v>
      </c>
      <c r="H208" s="12"/>
      <c r="I208" s="12" t="s">
        <v>480</v>
      </c>
      <c r="J208" s="18"/>
      <c r="K208" s="12"/>
      <c r="L208" s="12"/>
      <c r="M208" s="11">
        <v>114</v>
      </c>
      <c r="N208" s="11">
        <v>175</v>
      </c>
      <c r="O208" s="11">
        <f t="shared" si="137"/>
        <v>19.95</v>
      </c>
      <c r="P208" s="11"/>
      <c r="Q208" s="11">
        <v>3</v>
      </c>
      <c r="R208" s="11" t="s">
        <v>420</v>
      </c>
      <c r="S208" s="11" t="s">
        <v>437</v>
      </c>
      <c r="T208" s="15">
        <v>19290</v>
      </c>
      <c r="U208" s="15">
        <v>19871</v>
      </c>
      <c r="V208" s="15">
        <v>19854</v>
      </c>
      <c r="W208" s="16">
        <v>20053</v>
      </c>
      <c r="X208" s="16">
        <v>20746.55</v>
      </c>
      <c r="Y208" s="16">
        <v>13941.65</v>
      </c>
      <c r="Z208" s="16">
        <v>4453.6270000000004</v>
      </c>
      <c r="AA208" s="16">
        <f>Y208-Z208</f>
        <v>9488.0229999999992</v>
      </c>
      <c r="AB208" s="9">
        <f>AA208/Y208</f>
        <v>0.68055237364300492</v>
      </c>
      <c r="AC208" s="16">
        <f t="shared" si="140"/>
        <v>21945</v>
      </c>
    </row>
    <row r="209" spans="1:29" ht="24" customHeight="1" x14ac:dyDescent="0.25">
      <c r="A209" s="10" t="s">
        <v>113</v>
      </c>
      <c r="B209" s="11" t="s">
        <v>3</v>
      </c>
      <c r="C209" s="12" t="s">
        <v>116</v>
      </c>
      <c r="D209" s="12" t="s">
        <v>523</v>
      </c>
      <c r="E209" s="13" t="s">
        <v>387</v>
      </c>
      <c r="F209" s="8">
        <f t="shared" si="136"/>
        <v>19950</v>
      </c>
      <c r="G209" s="14">
        <v>40164</v>
      </c>
      <c r="H209" s="17"/>
      <c r="I209" s="12" t="s">
        <v>480</v>
      </c>
      <c r="J209" s="14">
        <v>47469</v>
      </c>
      <c r="K209" s="12">
        <v>0.45100000000000001</v>
      </c>
      <c r="L209" s="12" t="s">
        <v>496</v>
      </c>
      <c r="M209" s="11">
        <v>114</v>
      </c>
      <c r="N209" s="11">
        <v>175</v>
      </c>
      <c r="O209" s="11">
        <f t="shared" si="137"/>
        <v>19.95</v>
      </c>
      <c r="P209" s="11" t="s">
        <v>542</v>
      </c>
      <c r="Q209" s="11">
        <v>3</v>
      </c>
      <c r="R209" s="11" t="s">
        <v>543</v>
      </c>
      <c r="S209" s="11" t="s">
        <v>437</v>
      </c>
      <c r="T209" s="15">
        <v>25315</v>
      </c>
      <c r="U209" s="15">
        <v>24049</v>
      </c>
      <c r="V209" s="15">
        <v>24375</v>
      </c>
      <c r="W209" s="16">
        <v>24884</v>
      </c>
      <c r="X209" s="16">
        <v>22604.81</v>
      </c>
      <c r="Y209" s="16">
        <v>24074.75</v>
      </c>
      <c r="Z209" s="16">
        <v>13636.079</v>
      </c>
      <c r="AA209" s="16">
        <f>Y209-Z209</f>
        <v>10438.671</v>
      </c>
      <c r="AB209" s="9">
        <f>AA209/Y209</f>
        <v>0.43359415985628097</v>
      </c>
      <c r="AC209" s="16">
        <f>O209*1100</f>
        <v>21945</v>
      </c>
    </row>
    <row r="210" spans="1:29" ht="24" customHeight="1" x14ac:dyDescent="0.25">
      <c r="A210" s="10" t="s">
        <v>315</v>
      </c>
      <c r="B210" s="11" t="s">
        <v>99</v>
      </c>
      <c r="C210" s="12" t="s">
        <v>316</v>
      </c>
      <c r="D210" s="12" t="s">
        <v>523</v>
      </c>
      <c r="E210" s="13" t="s">
        <v>414</v>
      </c>
      <c r="F210" s="8">
        <f t="shared" si="136"/>
        <v>31280</v>
      </c>
      <c r="G210" s="14">
        <v>40639</v>
      </c>
      <c r="H210" s="17"/>
      <c r="I210" s="12" t="s">
        <v>480</v>
      </c>
      <c r="J210" s="14">
        <v>47944</v>
      </c>
      <c r="K210" s="12">
        <v>0.42199999999999999</v>
      </c>
      <c r="L210" s="12" t="s">
        <v>494</v>
      </c>
      <c r="M210" s="11">
        <v>136</v>
      </c>
      <c r="N210" s="11">
        <v>230</v>
      </c>
      <c r="O210" s="11">
        <f t="shared" si="137"/>
        <v>31.28</v>
      </c>
      <c r="P210" s="11" t="s">
        <v>548</v>
      </c>
      <c r="Q210" s="11">
        <v>1</v>
      </c>
      <c r="R210" s="11" t="s">
        <v>422</v>
      </c>
      <c r="S210" s="11" t="s">
        <v>464</v>
      </c>
      <c r="T210" s="15">
        <v>37069</v>
      </c>
      <c r="U210" s="15">
        <v>35139</v>
      </c>
      <c r="V210" s="15">
        <v>34217</v>
      </c>
      <c r="W210" s="16">
        <v>34779</v>
      </c>
      <c r="X210" s="16">
        <v>20688.03</v>
      </c>
      <c r="Y210" s="16">
        <v>29170.06</v>
      </c>
      <c r="Z210" s="16">
        <v>20521.275000000001</v>
      </c>
      <c r="AA210" s="16">
        <f>Y209-Z210</f>
        <v>3553.4749999999985</v>
      </c>
      <c r="AB210" s="9">
        <f>AA210/Y209</f>
        <v>0.14760174041267296</v>
      </c>
      <c r="AC210" s="16">
        <f>O210*1100</f>
        <v>34408</v>
      </c>
    </row>
    <row r="211" spans="1:29" ht="24" customHeight="1" x14ac:dyDescent="0.25">
      <c r="A211" s="10" t="s">
        <v>315</v>
      </c>
      <c r="B211" s="11" t="s">
        <v>99</v>
      </c>
      <c r="C211" s="12" t="s">
        <v>317</v>
      </c>
      <c r="D211" s="12" t="s">
        <v>523</v>
      </c>
      <c r="E211" s="13" t="s">
        <v>414</v>
      </c>
      <c r="F211" s="8">
        <f t="shared" si="136"/>
        <v>31280</v>
      </c>
      <c r="G211" s="14">
        <v>40639</v>
      </c>
      <c r="H211" s="17"/>
      <c r="I211" s="12" t="s">
        <v>480</v>
      </c>
      <c r="J211" s="14">
        <v>47944</v>
      </c>
      <c r="K211" s="12">
        <v>0.42199999999999999</v>
      </c>
      <c r="L211" s="12" t="s">
        <v>494</v>
      </c>
      <c r="M211" s="11">
        <v>136</v>
      </c>
      <c r="N211" s="11">
        <v>230</v>
      </c>
      <c r="O211" s="11">
        <f t="shared" si="137"/>
        <v>31.28</v>
      </c>
      <c r="P211" s="11" t="s">
        <v>548</v>
      </c>
      <c r="Q211" s="11">
        <v>1</v>
      </c>
      <c r="R211" s="11" t="s">
        <v>422</v>
      </c>
      <c r="S211" s="11" t="s">
        <v>464</v>
      </c>
      <c r="T211" s="15">
        <v>39207</v>
      </c>
      <c r="U211" s="15">
        <v>35133</v>
      </c>
      <c r="V211" s="15">
        <v>32612</v>
      </c>
      <c r="W211" s="16">
        <v>40612</v>
      </c>
      <c r="X211" s="16">
        <v>20179.57</v>
      </c>
      <c r="Y211" s="16">
        <v>21675.78</v>
      </c>
      <c r="Z211" s="16">
        <v>8671.3909999999996</v>
      </c>
      <c r="AA211" s="16">
        <f>Y210-Z211</f>
        <v>20498.669000000002</v>
      </c>
      <c r="AB211" s="9">
        <f>AA211/Y210</f>
        <v>0.70272975098439983</v>
      </c>
      <c r="AC211" s="16">
        <f>O211*1100</f>
        <v>34408</v>
      </c>
    </row>
    <row r="212" spans="1:29" ht="24" customHeight="1" x14ac:dyDescent="0.25">
      <c r="A212" s="10" t="s">
        <v>22</v>
      </c>
      <c r="B212" s="11" t="s">
        <v>23</v>
      </c>
      <c r="C212" s="12" t="s">
        <v>24</v>
      </c>
      <c r="D212" s="12" t="s">
        <v>523</v>
      </c>
      <c r="E212" s="13" t="s">
        <v>389</v>
      </c>
      <c r="F212" s="8">
        <f t="shared" si="136"/>
        <v>34960</v>
      </c>
      <c r="G212" s="14">
        <v>40662</v>
      </c>
      <c r="H212" s="12"/>
      <c r="I212" s="12" t="s">
        <v>481</v>
      </c>
      <c r="J212" s="14">
        <v>47967</v>
      </c>
      <c r="K212" s="12">
        <v>0.35799999999999998</v>
      </c>
      <c r="L212" s="12" t="s">
        <v>494</v>
      </c>
      <c r="M212" s="11">
        <v>152</v>
      </c>
      <c r="N212" s="11">
        <v>230</v>
      </c>
      <c r="O212" s="11">
        <f t="shared" si="137"/>
        <v>34.96</v>
      </c>
      <c r="P212" s="11" t="s">
        <v>548</v>
      </c>
      <c r="Q212" s="11">
        <v>1</v>
      </c>
      <c r="R212" s="11" t="s">
        <v>422</v>
      </c>
      <c r="S212" s="11" t="s">
        <v>439</v>
      </c>
      <c r="T212" s="15">
        <v>43713</v>
      </c>
      <c r="U212" s="15">
        <v>39234</v>
      </c>
      <c r="V212" s="15">
        <v>33705</v>
      </c>
      <c r="W212" s="16">
        <v>41339</v>
      </c>
      <c r="X212" s="16">
        <v>36660.69</v>
      </c>
      <c r="Y212" s="16">
        <v>38111.29</v>
      </c>
      <c r="Z212" s="16">
        <v>17481.834999999999</v>
      </c>
      <c r="AA212" s="16">
        <f>Y212-Z212</f>
        <v>20629.455000000002</v>
      </c>
      <c r="AB212" s="9">
        <f>AA212/Y212</f>
        <v>0.54129511228824845</v>
      </c>
      <c r="AC212" s="16">
        <f>O212*1100</f>
        <v>38456</v>
      </c>
    </row>
    <row r="213" spans="1:29" ht="24" customHeight="1" x14ac:dyDescent="0.25">
      <c r="A213" s="10" t="s">
        <v>208</v>
      </c>
      <c r="B213" s="11" t="s">
        <v>140</v>
      </c>
      <c r="C213" s="12" t="s">
        <v>209</v>
      </c>
      <c r="D213" s="12" t="s">
        <v>559</v>
      </c>
      <c r="E213" s="13" t="s">
        <v>410</v>
      </c>
      <c r="F213" s="8">
        <f t="shared" si="136"/>
        <v>48070</v>
      </c>
      <c r="G213" s="14">
        <v>40784</v>
      </c>
      <c r="H213" s="17"/>
      <c r="I213" s="12" t="s">
        <v>482</v>
      </c>
      <c r="J213" s="14">
        <v>48089</v>
      </c>
      <c r="K213" s="12">
        <v>0.28599999999999998</v>
      </c>
      <c r="L213" s="12" t="s">
        <v>494</v>
      </c>
      <c r="M213" s="11">
        <v>209</v>
      </c>
      <c r="N213" s="11">
        <v>230</v>
      </c>
      <c r="O213" s="11">
        <f t="shared" si="137"/>
        <v>48.07</v>
      </c>
      <c r="P213" s="11" t="s">
        <v>549</v>
      </c>
      <c r="Q213" s="11">
        <v>1</v>
      </c>
      <c r="R213" s="11" t="s">
        <v>428</v>
      </c>
      <c r="S213" s="11" t="s">
        <v>459</v>
      </c>
      <c r="T213" s="15">
        <v>52959</v>
      </c>
      <c r="U213" s="15">
        <v>51462</v>
      </c>
      <c r="V213" s="15">
        <v>48624</v>
      </c>
      <c r="W213" s="16">
        <v>47266</v>
      </c>
      <c r="X213" s="16">
        <v>29828.080000000002</v>
      </c>
      <c r="Y213" s="16">
        <v>37889.47</v>
      </c>
      <c r="Z213" s="16">
        <v>42361.146000000001</v>
      </c>
      <c r="AA213" s="16">
        <f>Y213-Z213</f>
        <v>-4471.6759999999995</v>
      </c>
      <c r="AB213" s="9">
        <f>AA213/Y213</f>
        <v>-0.11801896410796982</v>
      </c>
      <c r="AC213" s="16">
        <f>O213*1144</f>
        <v>54992.08</v>
      </c>
    </row>
    <row r="214" spans="1:29" ht="24" customHeight="1" x14ac:dyDescent="0.25">
      <c r="A214" s="10" t="s">
        <v>159</v>
      </c>
      <c r="B214" s="11" t="s">
        <v>51</v>
      </c>
      <c r="C214" s="12" t="s">
        <v>161</v>
      </c>
      <c r="D214" s="12" t="s">
        <v>523</v>
      </c>
      <c r="E214" s="13" t="s">
        <v>405</v>
      </c>
      <c r="F214" s="8">
        <f t="shared" si="136"/>
        <v>50600</v>
      </c>
      <c r="G214" s="14">
        <v>41073</v>
      </c>
      <c r="H214" s="17"/>
      <c r="I214" s="12" t="s">
        <v>482</v>
      </c>
      <c r="J214" s="14">
        <v>48378</v>
      </c>
      <c r="K214" s="12">
        <v>0.23300000000000001</v>
      </c>
      <c r="L214" s="12" t="s">
        <v>550</v>
      </c>
      <c r="M214" s="11">
        <v>220</v>
      </c>
      <c r="N214" s="11">
        <v>230</v>
      </c>
      <c r="O214" s="11">
        <f t="shared" si="137"/>
        <v>50.6</v>
      </c>
      <c r="P214" s="11" t="s">
        <v>551</v>
      </c>
      <c r="Q214" s="11">
        <v>5</v>
      </c>
      <c r="R214" s="11" t="s">
        <v>421</v>
      </c>
      <c r="S214" s="11" t="s">
        <v>454</v>
      </c>
      <c r="T214" s="15">
        <v>52378</v>
      </c>
      <c r="U214" s="15">
        <v>52247</v>
      </c>
      <c r="V214" s="15">
        <v>47355</v>
      </c>
      <c r="W214" s="16">
        <v>51493</v>
      </c>
      <c r="X214" s="16">
        <v>53144.78</v>
      </c>
      <c r="Y214" s="16">
        <v>53472.41</v>
      </c>
      <c r="Z214" s="16"/>
      <c r="AA214" s="16"/>
      <c r="AB214" s="16"/>
      <c r="AC214" s="16">
        <f>O214*1100</f>
        <v>55660</v>
      </c>
    </row>
    <row r="215" spans="1:29" ht="24" customHeight="1" x14ac:dyDescent="0.25">
      <c r="A215" s="10" t="s">
        <v>10</v>
      </c>
      <c r="B215" s="11" t="s">
        <v>11</v>
      </c>
      <c r="C215" s="12" t="s">
        <v>12</v>
      </c>
      <c r="D215" s="12" t="s">
        <v>544</v>
      </c>
      <c r="E215" s="13" t="s">
        <v>386</v>
      </c>
      <c r="F215" s="8">
        <f t="shared" si="136"/>
        <v>52440</v>
      </c>
      <c r="G215" s="14">
        <v>41080</v>
      </c>
      <c r="H215" s="17"/>
      <c r="I215" s="12" t="s">
        <v>482</v>
      </c>
      <c r="J215" s="14">
        <v>48385</v>
      </c>
      <c r="K215" s="12">
        <v>0.23300000000000001</v>
      </c>
      <c r="L215" s="12" t="s">
        <v>553</v>
      </c>
      <c r="M215" s="11">
        <v>228</v>
      </c>
      <c r="N215" s="11">
        <v>230</v>
      </c>
      <c r="O215" s="11">
        <f t="shared" si="137"/>
        <v>52.44</v>
      </c>
      <c r="P215" s="11" t="s">
        <v>552</v>
      </c>
      <c r="Q215" s="11" t="s">
        <v>382</v>
      </c>
      <c r="R215" s="11" t="s">
        <v>419</v>
      </c>
      <c r="S215" s="11" t="s">
        <v>436</v>
      </c>
      <c r="T215" s="15">
        <v>72980</v>
      </c>
      <c r="U215" s="15">
        <v>60879</v>
      </c>
      <c r="V215" s="15">
        <v>61809</v>
      </c>
      <c r="W215" s="16">
        <v>53182</v>
      </c>
      <c r="X215" s="16">
        <v>54924.44</v>
      </c>
      <c r="Y215" s="16">
        <v>61535.29</v>
      </c>
      <c r="Z215" s="16">
        <v>23517.312000000002</v>
      </c>
      <c r="AA215" s="16">
        <f t="shared" ref="AA215:AA222" si="141">Y215-Z215</f>
        <v>38017.978000000003</v>
      </c>
      <c r="AB215" s="9">
        <f t="shared" ref="AB215:AB222" si="142">AA215/Y215</f>
        <v>0.61782398360355506</v>
      </c>
      <c r="AC215" s="16">
        <f>O215*1250</f>
        <v>65550</v>
      </c>
    </row>
    <row r="216" spans="1:29" ht="24" customHeight="1" x14ac:dyDescent="0.25">
      <c r="A216" s="10" t="s">
        <v>361</v>
      </c>
      <c r="B216" s="11" t="s">
        <v>99</v>
      </c>
      <c r="C216" s="12" t="s">
        <v>371</v>
      </c>
      <c r="D216" s="12" t="s">
        <v>523</v>
      </c>
      <c r="E216" s="13" t="s">
        <v>386</v>
      </c>
      <c r="F216" s="8">
        <f t="shared" si="136"/>
        <v>52440</v>
      </c>
      <c r="G216" s="14">
        <v>40681</v>
      </c>
      <c r="H216" s="12"/>
      <c r="I216" s="12" t="s">
        <v>482</v>
      </c>
      <c r="J216" s="14">
        <v>47986</v>
      </c>
      <c r="K216" s="12">
        <v>0.33800000000000002</v>
      </c>
      <c r="L216" s="12" t="s">
        <v>581</v>
      </c>
      <c r="M216" s="11">
        <v>228</v>
      </c>
      <c r="N216" s="11">
        <v>230</v>
      </c>
      <c r="O216" s="11">
        <f t="shared" si="137"/>
        <v>52.44</v>
      </c>
      <c r="P216" s="11" t="s">
        <v>582</v>
      </c>
      <c r="Q216" s="11">
        <v>2</v>
      </c>
      <c r="R216" s="11" t="s">
        <v>422</v>
      </c>
      <c r="S216" s="11" t="s">
        <v>436</v>
      </c>
      <c r="T216" s="15">
        <v>61169</v>
      </c>
      <c r="U216" s="15">
        <v>59881</v>
      </c>
      <c r="V216" s="15">
        <v>57095</v>
      </c>
      <c r="W216" s="16">
        <v>59773</v>
      </c>
      <c r="X216" s="16">
        <v>58146.84</v>
      </c>
      <c r="Y216" s="16">
        <v>64177.01</v>
      </c>
      <c r="Z216" s="16">
        <v>36330.269999999997</v>
      </c>
      <c r="AA216" s="16">
        <f t="shared" si="141"/>
        <v>27846.740000000005</v>
      </c>
      <c r="AB216" s="9">
        <f t="shared" si="142"/>
        <v>0.43390522556286126</v>
      </c>
      <c r="AC216" s="16">
        <f>O216*1100</f>
        <v>57684</v>
      </c>
    </row>
    <row r="217" spans="1:29" ht="24" customHeight="1" x14ac:dyDescent="0.25">
      <c r="A217" s="10" t="s">
        <v>5</v>
      </c>
      <c r="B217" s="11" t="s">
        <v>6</v>
      </c>
      <c r="C217" s="12" t="s">
        <v>7</v>
      </c>
      <c r="D217" s="12" t="s">
        <v>525</v>
      </c>
      <c r="E217" s="13" t="s">
        <v>384</v>
      </c>
      <c r="F217" s="8">
        <f t="shared" si="136"/>
        <v>59800</v>
      </c>
      <c r="G217" s="14">
        <v>40778</v>
      </c>
      <c r="H217" s="12"/>
      <c r="I217" s="12" t="s">
        <v>482</v>
      </c>
      <c r="J217" s="14">
        <v>48083</v>
      </c>
      <c r="K217" s="12">
        <v>0.32100000000000001</v>
      </c>
      <c r="L217" s="12" t="s">
        <v>580</v>
      </c>
      <c r="M217" s="11" t="s">
        <v>580</v>
      </c>
      <c r="N217" s="11" t="s">
        <v>580</v>
      </c>
      <c r="O217" s="13">
        <v>59.8</v>
      </c>
      <c r="P217" s="11" t="s">
        <v>527</v>
      </c>
      <c r="Q217" s="11">
        <v>3</v>
      </c>
      <c r="R217" s="11" t="s">
        <v>417</v>
      </c>
      <c r="S217" s="11" t="s">
        <v>434</v>
      </c>
      <c r="T217" s="15">
        <v>62055</v>
      </c>
      <c r="U217" s="15">
        <v>57413</v>
      </c>
      <c r="V217" s="15">
        <v>47497</v>
      </c>
      <c r="W217" s="16">
        <v>57203</v>
      </c>
      <c r="X217" s="16">
        <v>66336.800000000003</v>
      </c>
      <c r="Y217" s="16">
        <v>67337.440000000002</v>
      </c>
      <c r="Z217" s="16">
        <v>60262.288999999997</v>
      </c>
      <c r="AA217" s="16">
        <f t="shared" si="141"/>
        <v>7075.1510000000053</v>
      </c>
      <c r="AB217" s="9">
        <f t="shared" si="142"/>
        <v>0.10507009176470036</v>
      </c>
      <c r="AC217" s="16">
        <f>O217*1166</f>
        <v>69726.8</v>
      </c>
    </row>
    <row r="218" spans="1:29" ht="24" customHeight="1" x14ac:dyDescent="0.25">
      <c r="A218" s="10" t="s">
        <v>29</v>
      </c>
      <c r="B218" s="11" t="s">
        <v>17</v>
      </c>
      <c r="C218" s="12" t="s">
        <v>30</v>
      </c>
      <c r="D218" s="12" t="s">
        <v>525</v>
      </c>
      <c r="E218" s="13" t="s">
        <v>391</v>
      </c>
      <c r="F218" s="8">
        <f t="shared" si="136"/>
        <v>64400.000000000007</v>
      </c>
      <c r="G218" s="14">
        <v>40778</v>
      </c>
      <c r="H218" s="12"/>
      <c r="I218" s="12" t="s">
        <v>482</v>
      </c>
      <c r="J218" s="14">
        <v>48083</v>
      </c>
      <c r="K218" s="12">
        <v>0.32100000000000001</v>
      </c>
      <c r="L218" s="11" t="s">
        <v>494</v>
      </c>
      <c r="M218" s="11">
        <v>280</v>
      </c>
      <c r="N218" s="11">
        <v>230</v>
      </c>
      <c r="O218" s="11">
        <f t="shared" si="137"/>
        <v>64.400000000000006</v>
      </c>
      <c r="P218" s="11" t="s">
        <v>582</v>
      </c>
      <c r="Q218" s="11">
        <v>2</v>
      </c>
      <c r="R218" s="11" t="s">
        <v>422</v>
      </c>
      <c r="S218" s="11" t="s">
        <v>440</v>
      </c>
      <c r="T218" s="15">
        <v>74957</v>
      </c>
      <c r="U218" s="15">
        <v>64171</v>
      </c>
      <c r="V218" s="15">
        <v>76652</v>
      </c>
      <c r="W218" s="16">
        <v>76657</v>
      </c>
      <c r="X218" s="16">
        <v>61725.75</v>
      </c>
      <c r="Y218" s="16">
        <v>69534.490000000005</v>
      </c>
      <c r="Z218" s="16">
        <v>42338.707999999999</v>
      </c>
      <c r="AA218" s="16">
        <f t="shared" si="141"/>
        <v>27195.782000000007</v>
      </c>
      <c r="AB218" s="9">
        <f t="shared" si="142"/>
        <v>0.39111212291914421</v>
      </c>
      <c r="AC218" s="16">
        <f>O218*1166</f>
        <v>75090.400000000009</v>
      </c>
    </row>
    <row r="219" spans="1:29" ht="24" customHeight="1" x14ac:dyDescent="0.25">
      <c r="A219" s="10" t="s">
        <v>179</v>
      </c>
      <c r="B219" s="11" t="s">
        <v>6</v>
      </c>
      <c r="C219" s="12" t="s">
        <v>180</v>
      </c>
      <c r="D219" s="12" t="s">
        <v>525</v>
      </c>
      <c r="E219" s="13" t="s">
        <v>391</v>
      </c>
      <c r="F219" s="8">
        <f t="shared" si="136"/>
        <v>64400.000000000007</v>
      </c>
      <c r="G219" s="14">
        <v>40637</v>
      </c>
      <c r="H219" s="12"/>
      <c r="I219" s="12" t="s">
        <v>480</v>
      </c>
      <c r="J219" s="14">
        <v>47942</v>
      </c>
      <c r="K219" s="12">
        <v>0.42199999999999999</v>
      </c>
      <c r="L219" s="12" t="s">
        <v>494</v>
      </c>
      <c r="M219" s="11">
        <v>280</v>
      </c>
      <c r="N219" s="11">
        <v>230</v>
      </c>
      <c r="O219" s="11">
        <f t="shared" si="137"/>
        <v>64.400000000000006</v>
      </c>
      <c r="P219" s="11" t="s">
        <v>584</v>
      </c>
      <c r="Q219" s="11">
        <v>1</v>
      </c>
      <c r="R219" s="11" t="s">
        <v>427</v>
      </c>
      <c r="S219" s="11" t="s">
        <v>440</v>
      </c>
      <c r="T219" s="15">
        <v>71754</v>
      </c>
      <c r="U219" s="15">
        <v>70700</v>
      </c>
      <c r="V219" s="15">
        <v>70935</v>
      </c>
      <c r="W219" s="16">
        <v>68535</v>
      </c>
      <c r="X219" s="16">
        <v>52577.62</v>
      </c>
      <c r="Y219" s="16">
        <v>41817.870000000003</v>
      </c>
      <c r="Z219" s="16">
        <v>18474.52</v>
      </c>
      <c r="AA219" s="16">
        <f t="shared" si="141"/>
        <v>23343.350000000002</v>
      </c>
      <c r="AB219" s="9">
        <f t="shared" si="142"/>
        <v>0.55821470581834998</v>
      </c>
      <c r="AC219" s="16">
        <f>O219*1166</f>
        <v>75090.400000000009</v>
      </c>
    </row>
    <row r="220" spans="1:29" ht="24" customHeight="1" x14ac:dyDescent="0.25">
      <c r="A220" s="19" t="s">
        <v>80</v>
      </c>
      <c r="B220" s="20" t="s">
        <v>81</v>
      </c>
      <c r="C220" s="21" t="s">
        <v>82</v>
      </c>
      <c r="D220" s="21" t="s">
        <v>560</v>
      </c>
      <c r="E220" s="22" t="s">
        <v>398</v>
      </c>
      <c r="F220" s="8">
        <f t="shared" si="136"/>
        <v>96600</v>
      </c>
      <c r="G220" s="23">
        <v>41241</v>
      </c>
      <c r="H220" s="24"/>
      <c r="I220" s="12" t="s">
        <v>482</v>
      </c>
      <c r="J220" s="23">
        <v>48546</v>
      </c>
      <c r="K220" s="12">
        <v>0.214</v>
      </c>
      <c r="L220" s="12" t="s">
        <v>515</v>
      </c>
      <c r="M220" s="20">
        <v>420</v>
      </c>
      <c r="N220" s="20">
        <v>230</v>
      </c>
      <c r="O220" s="20">
        <f t="shared" si="137"/>
        <v>96.6</v>
      </c>
      <c r="P220" s="11" t="s">
        <v>527</v>
      </c>
      <c r="Q220" s="20">
        <v>5</v>
      </c>
      <c r="R220" s="20" t="s">
        <v>417</v>
      </c>
      <c r="S220" s="20" t="s">
        <v>447</v>
      </c>
      <c r="T220" s="25">
        <v>126872</v>
      </c>
      <c r="U220" s="25">
        <v>111628</v>
      </c>
      <c r="V220" s="25">
        <v>115750</v>
      </c>
      <c r="W220" s="26">
        <v>119330</v>
      </c>
      <c r="X220" s="26">
        <v>110668</v>
      </c>
      <c r="Y220" s="26">
        <v>112157.62</v>
      </c>
      <c r="Z220" s="16">
        <v>108742.811</v>
      </c>
      <c r="AA220" s="16">
        <f t="shared" si="141"/>
        <v>3414.8089999999938</v>
      </c>
      <c r="AB220" s="9">
        <f t="shared" si="142"/>
        <v>3.0446518034173638E-2</v>
      </c>
      <c r="AC220" s="16">
        <f>O220*1180</f>
        <v>113988</v>
      </c>
    </row>
    <row r="221" spans="1:29" ht="24" customHeight="1" x14ac:dyDescent="0.25">
      <c r="A221" s="10" t="s">
        <v>171</v>
      </c>
      <c r="B221" s="11" t="s">
        <v>6</v>
      </c>
      <c r="C221" s="12" t="s">
        <v>173</v>
      </c>
      <c r="D221" s="12" t="s">
        <v>525</v>
      </c>
      <c r="E221" s="13" t="s">
        <v>408</v>
      </c>
      <c r="F221" s="8">
        <f t="shared" si="136"/>
        <v>99360</v>
      </c>
      <c r="G221" s="14">
        <v>40703</v>
      </c>
      <c r="H221" s="17"/>
      <c r="I221" s="12" t="s">
        <v>480</v>
      </c>
      <c r="J221" s="14">
        <v>48008</v>
      </c>
      <c r="K221" s="12">
        <v>0.42199999999999999</v>
      </c>
      <c r="L221" s="12" t="s">
        <v>494</v>
      </c>
      <c r="M221" s="11">
        <v>432</v>
      </c>
      <c r="N221" s="11">
        <v>230</v>
      </c>
      <c r="O221" s="11">
        <f t="shared" si="137"/>
        <v>99.36</v>
      </c>
      <c r="P221" s="11" t="s">
        <v>554</v>
      </c>
      <c r="Q221" s="11">
        <v>1</v>
      </c>
      <c r="R221" s="11" t="s">
        <v>426</v>
      </c>
      <c r="S221" s="11" t="s">
        <v>457</v>
      </c>
      <c r="T221" s="15">
        <v>103372</v>
      </c>
      <c r="U221" s="15">
        <v>91320</v>
      </c>
      <c r="V221" s="15">
        <v>80238</v>
      </c>
      <c r="W221" s="16">
        <v>89129</v>
      </c>
      <c r="X221" s="16">
        <v>87494.57</v>
      </c>
      <c r="Y221" s="16">
        <v>89794.78</v>
      </c>
      <c r="Z221" s="16">
        <v>55066.190999999999</v>
      </c>
      <c r="AA221" s="16">
        <f t="shared" si="141"/>
        <v>34728.589</v>
      </c>
      <c r="AB221" s="9">
        <f t="shared" si="142"/>
        <v>0.38675509868168284</v>
      </c>
      <c r="AC221" s="16">
        <f>O221*1166</f>
        <v>115853.75999999999</v>
      </c>
    </row>
    <row r="222" spans="1:29" ht="24" customHeight="1" x14ac:dyDescent="0.25">
      <c r="A222" s="10" t="s">
        <v>361</v>
      </c>
      <c r="B222" s="11" t="s">
        <v>99</v>
      </c>
      <c r="C222" s="12" t="s">
        <v>369</v>
      </c>
      <c r="D222" s="12" t="s">
        <v>523</v>
      </c>
      <c r="E222" s="13" t="s">
        <v>408</v>
      </c>
      <c r="F222" s="8">
        <f t="shared" si="136"/>
        <v>99590</v>
      </c>
      <c r="G222" s="14">
        <v>40662</v>
      </c>
      <c r="H222" s="12"/>
      <c r="I222" s="12" t="s">
        <v>482</v>
      </c>
      <c r="J222" s="14">
        <v>47967</v>
      </c>
      <c r="K222" s="12">
        <v>0.33800000000000002</v>
      </c>
      <c r="L222" s="12" t="s">
        <v>581</v>
      </c>
      <c r="M222" s="11">
        <v>433</v>
      </c>
      <c r="N222" s="11">
        <v>230</v>
      </c>
      <c r="O222" s="11">
        <f t="shared" si="137"/>
        <v>99.59</v>
      </c>
      <c r="P222" s="11" t="s">
        <v>583</v>
      </c>
      <c r="Q222" s="11">
        <v>1</v>
      </c>
      <c r="R222" s="11" t="s">
        <v>426</v>
      </c>
      <c r="S222" s="11" t="s">
        <v>468</v>
      </c>
      <c r="T222" s="15">
        <v>127800</v>
      </c>
      <c r="U222" s="15">
        <v>114636</v>
      </c>
      <c r="V222" s="15">
        <v>119148</v>
      </c>
      <c r="W222" s="16">
        <v>116946</v>
      </c>
      <c r="X222" s="16">
        <v>103176.73</v>
      </c>
      <c r="Y222" s="16">
        <v>105742.2</v>
      </c>
      <c r="Z222" s="16">
        <v>44669.4</v>
      </c>
      <c r="AA222" s="16">
        <f t="shared" si="141"/>
        <v>61072.799999999996</v>
      </c>
      <c r="AB222" s="9">
        <f t="shared" si="142"/>
        <v>0.57756316777975114</v>
      </c>
      <c r="AC222" s="16">
        <f>O222*1100</f>
        <v>109549</v>
      </c>
    </row>
  </sheetData>
  <autoFilter ref="A1:AC222" xr:uid="{00000000-0001-0000-0000-000000000000}"/>
  <sortState xmlns:xlrd2="http://schemas.microsoft.com/office/spreadsheetml/2017/richdata2" ref="A2:W222">
    <sortCondition ref="O2:O222"/>
  </sortState>
  <phoneticPr fontId="3" type="noConversion"/>
  <pageMargins left="0.62992125984251968" right="0.23622047244094491" top="0.35433070866141736" bottom="0.35433070866141736" header="0.31496062992125984" footer="0.31496062992125984"/>
  <pageSetup paperSize="9" scale="2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IMPIANTI CEV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EM. Mingardo</dc:creator>
  <cp:lastModifiedBy>Federica Casella</cp:lastModifiedBy>
  <cp:lastPrinted>2023-12-06T14:00:35Z</cp:lastPrinted>
  <dcterms:created xsi:type="dcterms:W3CDTF">2018-05-09T13:32:21Z</dcterms:created>
  <dcterms:modified xsi:type="dcterms:W3CDTF">2024-01-12T15:54:02Z</dcterms:modified>
</cp:coreProperties>
</file>